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KPI Library" sheetId="2" state="visible" r:id="rId2"/>
    <sheet xmlns:r="http://schemas.openxmlformats.org/officeDocument/2006/relationships" name="Client Config" sheetId="3" state="visible" r:id="rId3"/>
    <sheet xmlns:r="http://schemas.openxmlformats.org/officeDocument/2006/relationships" name="Scoring Engine" sheetId="4" state="visible" r:id="rId4"/>
    <sheet xmlns:r="http://schemas.openxmlformats.org/officeDocument/2006/relationships" name="Composite" sheetId="5" state="visible" r:id="rId5"/>
    <sheet xmlns:r="http://schemas.openxmlformats.org/officeDocument/2006/relationships" name="Worked Example" sheetId="6" state="visible" r:id="rId6"/>
    <sheet xmlns:r="http://schemas.openxmlformats.org/officeDocument/2006/relationships" name="Bands" sheetId="7" state="visible" r:id="rId7"/>
    <sheet xmlns:r="http://schemas.openxmlformats.org/officeDocument/2006/relationships" name="Data Dictionary"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8">
    <font>
      <name val="Calibri"/>
      <family val="2"/>
      <color theme="1"/>
      <sz val="11"/>
      <scheme val="minor"/>
    </font>
    <font>
      <b val="1"/>
      <sz val="16"/>
    </font>
    <font>
      <b val="1"/>
    </font>
    <font>
      <b val="1"/>
      <color rgb="00FFFFFF"/>
    </font>
    <font>
      <b val="1"/>
      <sz val="13"/>
    </font>
    <font>
      <i val="1"/>
      <sz val="9"/>
    </font>
    <font>
      <b val="1"/>
      <sz val="14"/>
    </font>
    <font>
      <b val="1"/>
      <sz val="12"/>
    </font>
  </fonts>
  <fills count="12">
    <fill>
      <patternFill/>
    </fill>
    <fill>
      <patternFill patternType="gray125"/>
    </fill>
    <fill>
      <patternFill patternType="solid">
        <fgColor rgb="001F3864"/>
      </patternFill>
    </fill>
    <fill>
      <patternFill patternType="solid">
        <fgColor rgb="00D9E2F3"/>
      </patternFill>
    </fill>
    <fill>
      <patternFill patternType="solid">
        <fgColor rgb="00DEEDDC"/>
      </patternFill>
    </fill>
    <fill>
      <patternFill patternType="solid">
        <fgColor rgb="00FFF2CC"/>
      </patternFill>
    </fill>
    <fill>
      <patternFill patternType="solid">
        <fgColor rgb="00FCE4D6"/>
      </patternFill>
    </fill>
    <fill>
      <patternFill patternType="solid">
        <fgColor rgb="00E4DFEC"/>
      </patternFill>
    </fill>
    <fill>
      <patternFill patternType="solid">
        <fgColor rgb="00FFF9E6"/>
      </patternFill>
    </fill>
    <fill>
      <patternFill patternType="solid">
        <fgColor rgb="00EDF3FA"/>
      </patternFill>
    </fill>
    <fill>
      <patternFill patternType="solid">
        <fgColor rgb="00F2F2F2"/>
      </patternFill>
    </fill>
    <fill>
      <patternFill patternType="solid">
        <fgColor rgb="00FFFFFF"/>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2" borderId="0"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0" fillId="4" borderId="1" applyAlignment="1" pivotButton="0" quotePrefix="0" xfId="0">
      <alignment vertical="top" wrapText="1"/>
    </xf>
    <xf numFmtId="0" fontId="0" fillId="5" borderId="1" applyAlignment="1" pivotButton="0" quotePrefix="0" xfId="0">
      <alignment vertical="top" wrapText="1"/>
    </xf>
    <xf numFmtId="0" fontId="0" fillId="6" borderId="1" applyAlignment="1" pivotButton="0" quotePrefix="0" xfId="0">
      <alignment vertical="top" wrapText="1"/>
    </xf>
    <xf numFmtId="0" fontId="0" fillId="7" borderId="1" applyAlignment="1" pivotButton="0" quotePrefix="0" xfId="0">
      <alignment vertical="top" wrapText="1"/>
    </xf>
    <xf numFmtId="0" fontId="4" fillId="0" borderId="0" pivotButton="0" quotePrefix="0" xfId="0"/>
    <xf numFmtId="0" fontId="0" fillId="8" borderId="0" pivotButton="0" quotePrefix="0" xfId="0"/>
    <xf numFmtId="0" fontId="0" fillId="9" borderId="0" pivotButton="0" quotePrefix="0" xfId="0"/>
    <xf numFmtId="0" fontId="3" fillId="2" borderId="0" pivotButton="0" quotePrefix="0" xfId="0"/>
    <xf numFmtId="0" fontId="5" fillId="10" borderId="0" applyAlignment="1" pivotButton="0" quotePrefix="0" xfId="0">
      <alignment vertical="top" wrapText="1"/>
    </xf>
    <xf numFmtId="0" fontId="0" fillId="0" borderId="1" pivotButton="0" quotePrefix="0" xfId="0"/>
    <xf numFmtId="0" fontId="0" fillId="3" borderId="1" pivotButton="0" quotePrefix="0" xfId="0"/>
    <xf numFmtId="0" fontId="0" fillId="8" borderId="1" pivotButton="0" quotePrefix="0" xfId="0"/>
    <xf numFmtId="0" fontId="0" fillId="11" borderId="1" pivotButton="0" quotePrefix="0" xfId="0"/>
    <xf numFmtId="165" fontId="0" fillId="9" borderId="1" pivotButton="0" quotePrefix="0" xfId="0"/>
    <xf numFmtId="0" fontId="0" fillId="9" borderId="1" pivotButton="0" quotePrefix="0" xfId="0"/>
    <xf numFmtId="164" fontId="0" fillId="9" borderId="1" pivotButton="0" quotePrefix="0" xfId="0"/>
    <xf numFmtId="0" fontId="0" fillId="4" borderId="1" pivotButton="0" quotePrefix="0" xfId="0"/>
    <xf numFmtId="0" fontId="0" fillId="5" borderId="1" pivotButton="0" quotePrefix="0" xfId="0"/>
    <xf numFmtId="0" fontId="0" fillId="6" borderId="1" pivotButton="0" quotePrefix="0" xfId="0"/>
    <xf numFmtId="0" fontId="0" fillId="7" borderId="1" pivotButton="0" quotePrefix="0" xfId="0"/>
    <xf numFmtId="0" fontId="6" fillId="0" borderId="0" pivotButton="0" quotePrefix="0" xfId="0"/>
    <xf numFmtId="164" fontId="0" fillId="0" borderId="1" pivotButton="0" quotePrefix="0" xfId="0"/>
    <xf numFmtId="164" fontId="1" fillId="9" borderId="0" pivotButton="0" quotePrefix="0" xfId="0"/>
    <xf numFmtId="0" fontId="2" fillId="9" borderId="0" pivotButton="0" quotePrefix="0" xfId="0"/>
    <xf numFmtId="0" fontId="7" fillId="0" borderId="0" pivotButton="0" quotePrefix="0" xfId="0"/>
    <xf numFmtId="164" fontId="4"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20" customWidth="1" min="2" max="2"/>
  </cols>
  <sheetData>
    <row r="1">
      <c r="A1" s="1" t="inlineStr">
        <is>
          <t>Zero Bureaucracy KPI Framework</t>
        </is>
      </c>
      <c r="B1" t="inlineStr"/>
    </row>
    <row r="2">
      <c r="A2" s="2" t="inlineStr">
        <is>
          <t>Version</t>
        </is>
      </c>
      <c r="B2" s="3" t="inlineStr">
        <is>
          <t>1.0</t>
        </is>
      </c>
    </row>
    <row r="3">
      <c r="A3" s="2" t="inlineStr">
        <is>
          <t>Type</t>
        </is>
      </c>
      <c r="B3" s="3" t="inlineStr">
        <is>
          <t>Product asset: a configurable KPI library, a live scoring engine and a weighting model, ready to embed in a B2B platform.</t>
        </is>
      </c>
    </row>
    <row r="4">
      <c r="A4" s="2" t="inlineStr">
        <is>
          <t>Scope</t>
        </is>
      </c>
      <c r="B4" s="3" t="inlineStr">
        <is>
          <t>Sector-neutral. Every KPI is defined on process events that exist in both public and private operations. No entity, country, currency or industry reference appears in this workbook.</t>
        </is>
      </c>
    </row>
    <row r="5">
      <c r="A5" s="2" t="inlineStr"/>
      <c r="B5" s="3" t="inlineStr"/>
    </row>
    <row r="6">
      <c r="A6" s="2" t="inlineStr">
        <is>
          <t>What it measures</t>
        </is>
      </c>
      <c r="B6" s="3" t="inlineStr">
        <is>
          <t>The distance between how a process is designed and how much human bureaucracy it actually requires, expressed as one 0-100 composite score built from 12 KPIs across 5 dimensions.</t>
        </is>
      </c>
    </row>
    <row r="7">
      <c r="A7" s="2" t="inlineStr"/>
      <c r="B7" s="3" t="inlineStr"/>
    </row>
    <row r="8">
      <c r="A8" s="2" t="inlineStr">
        <is>
          <t>How to use it</t>
        </is>
      </c>
      <c r="B8" s="3" t="inlineStr">
        <is>
          <t>1. Client Config is the only sheet a client edits: set the four benchmark anchors per KPI and the five dimension weights.</t>
        </is>
      </c>
    </row>
    <row r="9">
      <c r="A9" s="2" t="inlineStr"/>
      <c r="B9" s="3" t="inlineStr">
        <is>
          <t>2. Enter each measured raw value in Scoring Engine column C.</t>
        </is>
      </c>
    </row>
    <row r="10">
      <c r="A10" s="2" t="inlineStr"/>
      <c r="B10" s="3" t="inlineStr">
        <is>
          <t>3. Scoring Engine converts each raw value to a 0-100 score by piecewise-linear interpolation between that client's anchors.</t>
        </is>
      </c>
    </row>
    <row r="11">
      <c r="A11" s="2" t="inlineStr"/>
      <c r="B11" s="3" t="inlineStr">
        <is>
          <t>4. Composite returns the weighted composite score, the band, and the weakest KPI per dimension.</t>
        </is>
      </c>
    </row>
    <row r="12">
      <c r="A12" s="2" t="inlineStr"/>
      <c r="B12" s="3" t="inlineStr">
        <is>
          <t>5. Worked Example carries three profiles already computed, so the engine can be checked without entering data.</t>
        </is>
      </c>
    </row>
    <row r="13">
      <c r="A13" s="2" t="inlineStr"/>
      <c r="B13" s="3" t="inlineStr"/>
    </row>
    <row r="14">
      <c r="A14" s="2" t="inlineStr">
        <is>
          <t>Configurability contract</t>
        </is>
      </c>
      <c r="B14" s="3" t="inlineStr">
        <is>
          <t>Anchors and weights are parameters, never constants baked into formulas. Every engine formula references Client Config by cell, so a platform can drive the workbook from a configuration record without editing any formula.</t>
        </is>
      </c>
    </row>
    <row r="15">
      <c r="A15" s="2" t="inlineStr"/>
      <c r="B15" s="3" t="inlineStr"/>
    </row>
    <row r="16">
      <c r="A16" s="2" t="inlineStr">
        <is>
          <t>Normalisation method</t>
        </is>
      </c>
      <c r="B16" s="3" t="inlineStr">
        <is>
          <t>Four anchors map to four scores: poor = 0, adequate = 50, target = 75, excellent = 100. Values are interpolated piecewise-linearly between adjacent anchors and clamped outside the outer two. Direction is resolved by the engine, so a 'lower is better' KPI never has to be inverted by the user.</t>
        </is>
      </c>
    </row>
    <row r="17">
      <c r="A17" s="2" t="inlineStr"/>
      <c r="B17" s="3" t="inlineStr"/>
    </row>
    <row r="18">
      <c r="A18" s="2" t="inlineStr">
        <is>
          <t>Weighting model</t>
        </is>
      </c>
      <c r="B18" s="3" t="inlineStr">
        <is>
          <t>Composite = SUM(dimension score x dimension weight) / SUM(dimension weight), where each dimension score is the mean of its measured KPI scores. Dimension weights default to Speed 25, Effort 20, Automation 20, Duplication 15, Friction 20 and must sum to 100.</t>
        </is>
      </c>
    </row>
    <row r="19">
      <c r="A19" s="2" t="inlineStr"/>
      <c r="B19" s="3" t="inlineStr"/>
    </row>
    <row r="20">
      <c r="A20" s="2" t="inlineStr">
        <is>
          <t>Commercial use</t>
        </is>
      </c>
      <c r="B20" s="3" t="inlineStr">
        <is>
          <t>Built for resale and SaaS embedding. The Data Dictionary sheet gives field names, types and a JSON payload shape that maps one-to-one onto the KPI Library sheet.</t>
        </is>
      </c>
    </row>
    <row r="21">
      <c r="A21" s="2" t="inlineStr"/>
      <c r="B21" s="3" t="inlineStr"/>
    </row>
    <row r="22">
      <c r="A22" s="2" t="inlineStr">
        <is>
          <t>Sheets</t>
        </is>
      </c>
      <c r="B22" s="3" t="inlineStr">
        <is>
          <t>KPI Library | Client Config | Scoring Engine | Composite | Worked Example | Bands | Data Dictionary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3"/>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26" customWidth="1" min="3" max="3"/>
    <col width="54" customWidth="1" min="4" max="4"/>
    <col width="42" customWidth="1" min="5" max="5"/>
    <col width="19" customWidth="1" min="6" max="6"/>
    <col width="17" customWidth="1" min="7" max="7"/>
    <col width="28" customWidth="1" min="8" max="8"/>
    <col width="12" customWidth="1" min="9" max="9"/>
    <col width="15" customWidth="1" min="10" max="10"/>
    <col width="13" customWidth="1" min="11" max="11"/>
    <col width="16" customWidth="1" min="12" max="12"/>
    <col width="54" customWidth="1" min="13" max="13"/>
  </cols>
  <sheetData>
    <row r="1">
      <c r="A1" s="4" t="inlineStr">
        <is>
          <t>KPI id</t>
        </is>
      </c>
      <c r="B1" s="4" t="inlineStr">
        <is>
          <t>Dimension</t>
        </is>
      </c>
      <c r="C1" s="4" t="inlineStr">
        <is>
          <t>KPI name</t>
        </is>
      </c>
      <c r="D1" s="4" t="inlineStr">
        <is>
          <t>Definition</t>
        </is>
      </c>
      <c r="E1" s="4" t="inlineStr">
        <is>
          <t>Formula</t>
        </is>
      </c>
      <c r="F1" s="4" t="inlineStr">
        <is>
          <t>Unit</t>
        </is>
      </c>
      <c r="G1" s="4" t="inlineStr">
        <is>
          <t>Direction</t>
        </is>
      </c>
      <c r="H1" s="4" t="inlineStr">
        <is>
          <t>Required data source</t>
        </is>
      </c>
      <c r="I1" s="4" t="inlineStr">
        <is>
          <t>Poor anchor</t>
        </is>
      </c>
      <c r="J1" s="4" t="inlineStr">
        <is>
          <t>Adequate anchor</t>
        </is>
      </c>
      <c r="K1" s="4" t="inlineStr">
        <is>
          <t>Target anchor</t>
        </is>
      </c>
      <c r="L1" s="4" t="inlineStr">
        <is>
          <t>Excellent anchor</t>
        </is>
      </c>
      <c r="M1" s="4" t="inlineStr">
        <is>
          <t>Implementation note</t>
        </is>
      </c>
    </row>
    <row r="2">
      <c r="A2" s="5" t="inlineStr">
        <is>
          <t>ZB-SP-01</t>
        </is>
      </c>
      <c r="B2" s="6" t="inlineStr">
        <is>
          <t>Speed</t>
        </is>
      </c>
      <c r="C2" s="5" t="inlineStr">
        <is>
          <t>Cycle Time Index</t>
        </is>
      </c>
      <c r="D2" s="5" t="inlineStr">
        <is>
          <t>Elapsed time to complete one case end to end, from first valid submission to final outcome, excluding requester-side waiting.</t>
        </is>
      </c>
      <c r="E2" s="5" t="inlineStr">
        <is>
          <t>median(case_end_timestamp - case_start_timestamp)</t>
        </is>
      </c>
      <c r="F2" s="5" t="inlineStr">
        <is>
          <t>hours per case</t>
        </is>
      </c>
      <c r="G2" s="5" t="inlineStr">
        <is>
          <t>lower is better</t>
        </is>
      </c>
      <c r="H2" s="5" t="inlineStr">
        <is>
          <t>case management timestamps</t>
        </is>
      </c>
      <c r="I2" s="5" t="n">
        <v>168</v>
      </c>
      <c r="J2" s="5" t="n">
        <v>48</v>
      </c>
      <c r="K2" s="5" t="n">
        <v>12</v>
      </c>
      <c r="L2" s="5" t="n">
        <v>2</v>
      </c>
      <c r="M2" s="5" t="inlineStr">
        <is>
          <t>Median, not mean: one stalled case must not define the score.</t>
        </is>
      </c>
    </row>
    <row r="3">
      <c r="A3" s="5" t="inlineStr">
        <is>
          <t>ZB-SP-02</t>
        </is>
      </c>
      <c r="B3" s="6" t="inlineStr">
        <is>
          <t>Speed</t>
        </is>
      </c>
      <c r="C3" s="5" t="inlineStr">
        <is>
          <t>Approval Latency Ratio</t>
        </is>
      </c>
      <c r="D3" s="5" t="inlineStr">
        <is>
          <t>Share of total cycle time consumed by waiting for an approval decision rather than performing work.</t>
        </is>
      </c>
      <c r="E3" s="5" t="inlineStr">
        <is>
          <t>sum(approval_wait_seconds) / sum(case_cycle_seconds)</t>
        </is>
      </c>
      <c r="F3" s="5" t="inlineStr">
        <is>
          <t>% of cycle time</t>
        </is>
      </c>
      <c r="G3" s="5" t="inlineStr">
        <is>
          <t>lower is better</t>
        </is>
      </c>
      <c r="H3" s="5" t="inlineStr">
        <is>
          <t>approval queue events</t>
        </is>
      </c>
      <c r="I3" s="5" t="n">
        <v>70</v>
      </c>
      <c r="J3" s="5" t="n">
        <v>40</v>
      </c>
      <c r="K3" s="5" t="n">
        <v>15</v>
      </c>
      <c r="L3" s="5" t="n">
        <v>3</v>
      </c>
      <c r="M3" s="5" t="inlineStr">
        <is>
          <t>Separates queueing cost from execution cost; the primary lever for removing approval layers.</t>
        </is>
      </c>
    </row>
    <row r="4">
      <c r="A4" s="5" t="inlineStr">
        <is>
          <t>ZB-SP-03</t>
        </is>
      </c>
      <c r="B4" s="6" t="inlineStr">
        <is>
          <t>Speed</t>
        </is>
      </c>
      <c r="C4" s="5" t="inlineStr">
        <is>
          <t>First-Turn Resolution Rate</t>
        </is>
      </c>
      <c r="D4" s="5" t="inlineStr">
        <is>
          <t>Share of requests fully resolved on the first submission, with no follow-up round trip.</t>
        </is>
      </c>
      <c r="E4" s="5" t="inlineStr">
        <is>
          <t>cases_resolved_on_first_submission / total_cases</t>
        </is>
      </c>
      <c r="F4" s="5" t="inlineStr">
        <is>
          <t>% of cases</t>
        </is>
      </c>
      <c r="G4" s="5" t="inlineStr">
        <is>
          <t>higher is better</t>
        </is>
      </c>
      <c r="H4" s="5" t="inlineStr">
        <is>
          <t>case status history</t>
        </is>
      </c>
      <c r="I4" s="5" t="n">
        <v>30</v>
      </c>
      <c r="J4" s="5" t="n">
        <v>55</v>
      </c>
      <c r="K4" s="5" t="n">
        <v>80</v>
      </c>
      <c r="L4" s="5" t="n">
        <v>95</v>
      </c>
      <c r="M4" s="5" t="inlineStr">
        <is>
          <t>Proxy for whether the process is designed for the requester or for the institution.</t>
        </is>
      </c>
    </row>
    <row r="5">
      <c r="A5" s="5" t="inlineStr">
        <is>
          <t>ZB-EF-01</t>
        </is>
      </c>
      <c r="B5" s="7" t="inlineStr">
        <is>
          <t>Effort</t>
        </is>
      </c>
      <c r="C5" s="5" t="inlineStr">
        <is>
          <t>Human Touch Count</t>
        </is>
      </c>
      <c r="D5" s="5" t="inlineStr">
        <is>
          <t>Number of distinct human actions required to complete one case, counting each operator hand and each manual data entry.</t>
        </is>
      </c>
      <c r="E5" s="5" t="inlineStr">
        <is>
          <t>count(distinct human_action_events) per case</t>
        </is>
      </c>
      <c r="F5" s="5" t="inlineStr">
        <is>
          <t>actions per case</t>
        </is>
      </c>
      <c r="G5" s="5" t="inlineStr">
        <is>
          <t>lower is better</t>
        </is>
      </c>
      <c r="H5" s="5" t="inlineStr">
        <is>
          <t>workflow event log</t>
        </is>
      </c>
      <c r="I5" s="5" t="n">
        <v>25</v>
      </c>
      <c r="J5" s="5" t="n">
        <v>14</v>
      </c>
      <c r="K5" s="5" t="n">
        <v>6</v>
      </c>
      <c r="L5" s="5" t="n">
        <v>1</v>
      </c>
      <c r="M5" s="5" t="inlineStr">
        <is>
          <t>Count actions, not people. One person touching a case five times is five actions.</t>
        </is>
      </c>
    </row>
    <row r="6">
      <c r="A6" s="5" t="inlineStr">
        <is>
          <t>ZB-EF-02</t>
        </is>
      </c>
      <c r="B6" s="7" t="inlineStr">
        <is>
          <t>Effort</t>
        </is>
      </c>
      <c r="C6" s="5" t="inlineStr">
        <is>
          <t>Rework Burden</t>
        </is>
      </c>
      <c r="D6" s="5" t="inlineStr">
        <is>
          <t>Share of total execution effort spent re-doing work already completed, including resubmissions, re-verification and corrections.</t>
        </is>
      </c>
      <c r="E6" s="5" t="inlineStr">
        <is>
          <t>rework_effort_seconds / total_execution_effort_seconds</t>
        </is>
      </c>
      <c r="F6" s="5" t="inlineStr">
        <is>
          <t>% of effort</t>
        </is>
      </c>
      <c r="G6" s="5" t="inlineStr">
        <is>
          <t>lower is better</t>
        </is>
      </c>
      <c r="H6" s="5" t="inlineStr">
        <is>
          <t>task time tracking or a documented effort model</t>
        </is>
      </c>
      <c r="I6" s="5" t="n">
        <v>45</v>
      </c>
      <c r="J6" s="5" t="n">
        <v>25</v>
      </c>
      <c r="K6" s="5" t="n">
        <v>8</v>
      </c>
      <c r="L6" s="5" t="n">
        <v>1</v>
      </c>
      <c r="M6" s="5" t="inlineStr">
        <is>
          <t>The clearest monetary expression of bureaucracy: rework is pure avoidable cost.</t>
        </is>
      </c>
    </row>
    <row r="7">
      <c r="A7" s="5" t="inlineStr">
        <is>
          <t>ZB-AU-01</t>
        </is>
      </c>
      <c r="B7" s="8" t="inlineStr">
        <is>
          <t>Automation</t>
        </is>
      </c>
      <c r="C7" s="5" t="inlineStr">
        <is>
          <t>Straight-Through Rate</t>
        </is>
      </c>
      <c r="D7" s="5" t="inlineStr">
        <is>
          <t>Share of cases completed from submission to outcome with zero human intervention at any point.</t>
        </is>
      </c>
      <c r="E7" s="5" t="inlineStr">
        <is>
          <t>cases_with_zero_human_intervention / total_cases</t>
        </is>
      </c>
      <c r="F7" s="5" t="inlineStr">
        <is>
          <t>% of cases</t>
        </is>
      </c>
      <c r="G7" s="5" t="inlineStr">
        <is>
          <t>higher is better</t>
        </is>
      </c>
      <c r="H7" s="5" t="inlineStr">
        <is>
          <t>case audit trail</t>
        </is>
      </c>
      <c r="I7" s="5" t="n">
        <v>5</v>
      </c>
      <c r="J7" s="5" t="n">
        <v>25</v>
      </c>
      <c r="K7" s="5" t="n">
        <v>60</v>
      </c>
      <c r="L7" s="5" t="n">
        <v>90</v>
      </c>
      <c r="M7" s="5" t="inlineStr">
        <is>
          <t>Strict definition: any human touch disqualifies the case. Do not report partial automation here.</t>
        </is>
      </c>
    </row>
    <row r="8">
      <c r="A8" s="5" t="inlineStr">
        <is>
          <t>ZB-AU-02</t>
        </is>
      </c>
      <c r="B8" s="8" t="inlineStr">
        <is>
          <t>Automation</t>
        </is>
      </c>
      <c r="C8" s="5" t="inlineStr">
        <is>
          <t>Decision Automation Coverage</t>
        </is>
      </c>
      <c r="D8" s="5" t="inlineStr">
        <is>
          <t>Share of defined decision points executed by rules, services or models rather than by a human judgement call.</t>
        </is>
      </c>
      <c r="E8" s="5" t="inlineStr">
        <is>
          <t>automated_decision_points / total_decision_points</t>
        </is>
      </c>
      <c r="F8" s="5" t="inlineStr">
        <is>
          <t>% of decision points</t>
        </is>
      </c>
      <c r="G8" s="5" t="inlineStr">
        <is>
          <t>higher is better</t>
        </is>
      </c>
      <c r="H8" s="5" t="inlineStr">
        <is>
          <t>process model plus rule engine inventory</t>
        </is>
      </c>
      <c r="I8" s="5" t="n">
        <v>10</v>
      </c>
      <c r="J8" s="5" t="n">
        <v>35</v>
      </c>
      <c r="K8" s="5" t="n">
        <v>70</v>
      </c>
      <c r="L8" s="5" t="n">
        <v>92</v>
      </c>
      <c r="M8" s="5" t="inlineStr">
        <is>
          <t>Coverage, not volume: a decision point automated only for easy cases counts as partial.</t>
        </is>
      </c>
    </row>
    <row r="9">
      <c r="A9" s="5" t="inlineStr">
        <is>
          <t>ZB-AU-03</t>
        </is>
      </c>
      <c r="B9" s="8" t="inlineStr">
        <is>
          <t>Automation</t>
        </is>
      </c>
      <c r="C9" s="5" t="inlineStr">
        <is>
          <t>Exception Auto-Resolution Rate</t>
        </is>
      </c>
      <c r="D9" s="5" t="inlineStr">
        <is>
          <t>Share of flagged exceptions resolved by automated remediation rather than by manual intervention.</t>
        </is>
      </c>
      <c r="E9" s="5" t="inlineStr">
        <is>
          <t>auto_resolved_exceptions / total_exceptions</t>
        </is>
      </c>
      <c r="F9" s="5" t="inlineStr">
        <is>
          <t>% of exceptions</t>
        </is>
      </c>
      <c r="G9" s="5" t="inlineStr">
        <is>
          <t>higher is better</t>
        </is>
      </c>
      <c r="H9" s="5" t="inlineStr">
        <is>
          <t>exception queue</t>
        </is>
      </c>
      <c r="I9" s="5" t="n">
        <v>2</v>
      </c>
      <c r="J9" s="5" t="n">
        <v>15</v>
      </c>
      <c r="K9" s="5" t="n">
        <v>45</v>
      </c>
      <c r="L9" s="5" t="n">
        <v>75</v>
      </c>
      <c r="M9" s="5" t="inlineStr">
        <is>
          <t>Automation that only works when nothing goes wrong is not automation. This KPI tests it.</t>
        </is>
      </c>
    </row>
    <row r="10">
      <c r="A10" s="5" t="inlineStr">
        <is>
          <t>ZB-DU-01</t>
        </is>
      </c>
      <c r="B10" s="9" t="inlineStr">
        <is>
          <t>Duplication</t>
        </is>
      </c>
      <c r="C10" s="5" t="inlineStr">
        <is>
          <t>Re-Keying Index</t>
        </is>
      </c>
      <c r="D10" s="5" t="inlineStr">
        <is>
          <t>Average number of data elements a human enters more than once within the same case, where the value already existed in the estate.</t>
        </is>
      </c>
      <c r="E10" s="5" t="inlineStr">
        <is>
          <t>sum(elements_entered_more_than_once) / total_cases</t>
        </is>
      </c>
      <c r="F10" s="5" t="inlineStr">
        <is>
          <t>elements per case</t>
        </is>
      </c>
      <c r="G10" s="5" t="inlineStr">
        <is>
          <t>lower is better</t>
        </is>
      </c>
      <c r="H10" s="5" t="inlineStr">
        <is>
          <t>form field telemetry</t>
        </is>
      </c>
      <c r="I10" s="5" t="n">
        <v>18</v>
      </c>
      <c r="J10" s="5" t="n">
        <v>10</v>
      </c>
      <c r="K10" s="5" t="n">
        <v>3</v>
      </c>
      <c r="L10" s="5" t="n">
        <v>0</v>
      </c>
      <c r="M10" s="5" t="inlineStr">
        <is>
          <t>Zero is achievable and is the correct target.</t>
        </is>
      </c>
    </row>
    <row r="11">
      <c r="A11" s="5" t="inlineStr">
        <is>
          <t>ZB-DU-02</t>
        </is>
      </c>
      <c r="B11" s="9" t="inlineStr">
        <is>
          <t>Duplication</t>
        </is>
      </c>
      <c r="C11" s="5" t="inlineStr">
        <is>
          <t>Duplicate Record Rate</t>
        </is>
      </c>
      <c r="D11" s="5" t="inlineStr">
        <is>
          <t>Share of records created that duplicate an existing record for the same subject within the matching tolerance.</t>
        </is>
      </c>
      <c r="E11" s="5" t="inlineStr">
        <is>
          <t>duplicate_records_created / total_records_created</t>
        </is>
      </c>
      <c r="F11" s="5" t="inlineStr">
        <is>
          <t>% of records</t>
        </is>
      </c>
      <c r="G11" s="5" t="inlineStr">
        <is>
          <t>lower is better</t>
        </is>
      </c>
      <c r="H11" s="5" t="inlineStr">
        <is>
          <t>master data / entity resolution</t>
        </is>
      </c>
      <c r="I11" s="5" t="n">
        <v>20</v>
      </c>
      <c r="J11" s="5" t="n">
        <v>10</v>
      </c>
      <c r="K11" s="5" t="n">
        <v>2</v>
      </c>
      <c r="L11" s="5" t="n">
        <v>0</v>
      </c>
      <c r="M11" s="5" t="inlineStr">
        <is>
          <t>Requires a per-client entity-resolution rule; the tolerance is a configurable parameter.</t>
        </is>
      </c>
    </row>
    <row r="12">
      <c r="A12" s="5" t="inlineStr">
        <is>
          <t>ZB-FR-01</t>
        </is>
      </c>
      <c r="B12" s="10" t="inlineStr">
        <is>
          <t>Friction</t>
        </is>
      </c>
      <c r="C12" s="5" t="inlineStr">
        <is>
          <t>Handoff Count</t>
        </is>
      </c>
      <c r="D12" s="5" t="inlineStr">
        <is>
          <t>Number of ownership transfers a case undergoes between first submission and final outcome.</t>
        </is>
      </c>
      <c r="E12" s="5" t="inlineStr">
        <is>
          <t>count(ownership_transfer_events) per case</t>
        </is>
      </c>
      <c r="F12" s="5" t="inlineStr">
        <is>
          <t>transfers per case</t>
        </is>
      </c>
      <c r="G12" s="5" t="inlineStr">
        <is>
          <t>lower is better</t>
        </is>
      </c>
      <c r="H12" s="5" t="inlineStr">
        <is>
          <t>workflow event log</t>
        </is>
      </c>
      <c r="I12" s="5" t="n">
        <v>8</v>
      </c>
      <c r="J12" s="5" t="n">
        <v>5</v>
      </c>
      <c r="K12" s="5" t="n">
        <v>2</v>
      </c>
      <c r="L12" s="5" t="n">
        <v>0</v>
      </c>
      <c r="M12" s="5" t="inlineStr">
        <is>
          <t>Every handoff is a queue, a re-explanation and a defect opportunity.</t>
        </is>
      </c>
    </row>
    <row r="13">
      <c r="A13" s="5" t="inlineStr">
        <is>
          <t>ZB-FR-02</t>
        </is>
      </c>
      <c r="B13" s="10" t="inlineStr">
        <is>
          <t>Friction</t>
        </is>
      </c>
      <c r="C13" s="5" t="inlineStr">
        <is>
          <t>Policy Exception Rate</t>
        </is>
      </c>
      <c r="D13" s="5" t="inlineStr">
        <is>
          <t>Share of cases requiring a manual exception, waiver or override because the written policy does not cover the real case.</t>
        </is>
      </c>
      <c r="E13" s="5" t="inlineStr">
        <is>
          <t>cases_requiring_manual_exception / total_cases</t>
        </is>
      </c>
      <c r="F13" s="5" t="inlineStr">
        <is>
          <t>% of cases</t>
        </is>
      </c>
      <c r="G13" s="5" t="inlineStr">
        <is>
          <t>lower is better</t>
        </is>
      </c>
      <c r="H13" s="5" t="inlineStr">
        <is>
          <t>exception and waiver register</t>
        </is>
      </c>
      <c r="I13" s="5" t="n">
        <v>35</v>
      </c>
      <c r="J13" s="5" t="n">
        <v>18</v>
      </c>
      <c r="K13" s="5" t="n">
        <v>5</v>
      </c>
      <c r="L13" s="5" t="n">
        <v>1</v>
      </c>
      <c r="M13" s="5" t="inlineStr">
        <is>
          <t>High values mean the policy set is the bottleneck, not the people executing it.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12" customWidth="1" min="1" max="1"/>
    <col width="12" customWidth="1" min="2" max="2"/>
    <col width="13" customWidth="1" min="3" max="3"/>
    <col width="15" customWidth="1" min="4" max="4"/>
    <col width="13" customWidth="1" min="5" max="5"/>
    <col width="16" customWidth="1" min="6" max="6"/>
    <col width="11" customWidth="1" min="7" max="7"/>
    <col width="19" customWidth="1" min="8" max="8"/>
  </cols>
  <sheetData>
    <row r="1">
      <c r="A1" s="11" t="inlineStr">
        <is>
          <t>CLIENT CONFIGURATION - the only sheet a client edits</t>
        </is>
      </c>
    </row>
    <row r="2">
      <c r="B2" s="12" t="n"/>
    </row>
    <row r="3">
      <c r="A3" t="inlineStr">
        <is>
          <t>Client key</t>
        </is>
      </c>
      <c r="B3" s="12" t="inlineStr">
        <is>
          <t>ACME-DEMO</t>
        </is>
      </c>
      <c r="C3" t="inlineStr">
        <is>
          <t>Free text. Used by the platform as the configuration record key.</t>
        </is>
      </c>
    </row>
    <row r="4">
      <c r="A4" t="inlineStr">
        <is>
          <t>Configuration version</t>
        </is>
      </c>
      <c r="B4" t="n">
        <v>1</v>
      </c>
      <c r="C4" t="inlineStr">
        <is>
          <t>Increment on every change. The engine does not depend on it.</t>
        </is>
      </c>
    </row>
    <row r="6">
      <c r="A6" s="2" t="inlineStr">
        <is>
          <t>Dimension weights</t>
        </is>
      </c>
      <c r="B6" t="inlineStr"/>
      <c r="C6" t="inlineStr">
        <is>
          <t>Must sum to 100.</t>
        </is>
      </c>
    </row>
    <row r="7">
      <c r="A7" t="inlineStr">
        <is>
          <t>Speed</t>
        </is>
      </c>
      <c r="B7" s="12" t="n">
        <v>25</v>
      </c>
      <c r="C7" t="inlineStr">
        <is>
          <t>Editable. Default shown.</t>
        </is>
      </c>
    </row>
    <row r="8">
      <c r="A8" t="inlineStr">
        <is>
          <t>Effort</t>
        </is>
      </c>
      <c r="B8" s="12" t="n">
        <v>20</v>
      </c>
      <c r="C8" t="inlineStr">
        <is>
          <t>Editable. Default shown.</t>
        </is>
      </c>
    </row>
    <row r="9">
      <c r="A9" t="inlineStr">
        <is>
          <t>Automation</t>
        </is>
      </c>
      <c r="B9" s="12" t="n">
        <v>20</v>
      </c>
      <c r="C9" t="inlineStr">
        <is>
          <t>Editable. Default shown.</t>
        </is>
      </c>
    </row>
    <row r="10">
      <c r="A10" t="inlineStr">
        <is>
          <t>Duplication</t>
        </is>
      </c>
      <c r="B10" s="12" t="n">
        <v>15</v>
      </c>
      <c r="C10" t="inlineStr">
        <is>
          <t>Editable. Default shown.</t>
        </is>
      </c>
    </row>
    <row r="11">
      <c r="A11" t="inlineStr">
        <is>
          <t>Friction</t>
        </is>
      </c>
      <c r="B11" s="12" t="n">
        <v>20</v>
      </c>
      <c r="C11" t="inlineStr">
        <is>
          <t>Editable. Default shown.</t>
        </is>
      </c>
    </row>
    <row r="12">
      <c r="A12" t="inlineStr">
        <is>
          <t>Weight total</t>
        </is>
      </c>
      <c r="B12" s="13">
        <f>SUM(B7:B11)</f>
        <v/>
      </c>
      <c r="C12" t="inlineStr">
        <is>
          <t>Validation: must equal 100.</t>
        </is>
      </c>
    </row>
    <row r="14">
      <c r="A14" s="14" t="inlineStr">
        <is>
          <t>KPI id</t>
        </is>
      </c>
      <c r="B14" s="14" t="inlineStr">
        <is>
          <t>KPI weight</t>
        </is>
      </c>
      <c r="C14" s="14" t="inlineStr">
        <is>
          <t>Poor anchor</t>
        </is>
      </c>
      <c r="D14" s="14" t="inlineStr">
        <is>
          <t>Adequate anchor</t>
        </is>
      </c>
      <c r="E14" s="14" t="inlineStr">
        <is>
          <t>Target anchor</t>
        </is>
      </c>
      <c r="F14" s="14" t="inlineStr">
        <is>
          <t>Excellent anchor</t>
        </is>
      </c>
      <c r="G14" s="14" t="inlineStr">
        <is>
          <t>Direction</t>
        </is>
      </c>
      <c r="H14" s="14" t="inlineStr">
        <is>
          <t>Unit</t>
        </is>
      </c>
    </row>
    <row r="15">
      <c r="A15" t="inlineStr">
        <is>
          <t>ZB-SP-01</t>
        </is>
      </c>
      <c r="B15" s="12" t="n">
        <v>33.33</v>
      </c>
      <c r="C15" s="12" t="n">
        <v>168</v>
      </c>
      <c r="D15" s="12" t="n">
        <v>48</v>
      </c>
      <c r="E15" s="12" t="n">
        <v>12</v>
      </c>
      <c r="F15" s="12" t="n">
        <v>2</v>
      </c>
      <c r="G15" t="inlineStr">
        <is>
          <t>down</t>
        </is>
      </c>
      <c r="H15" t="inlineStr">
        <is>
          <t>hours per case</t>
        </is>
      </c>
    </row>
    <row r="16">
      <c r="A16" t="inlineStr">
        <is>
          <t>ZB-SP-02</t>
        </is>
      </c>
      <c r="B16" s="12" t="n">
        <v>33.33</v>
      </c>
      <c r="C16" s="12" t="n">
        <v>70</v>
      </c>
      <c r="D16" s="12" t="n">
        <v>40</v>
      </c>
      <c r="E16" s="12" t="n">
        <v>15</v>
      </c>
      <c r="F16" s="12" t="n">
        <v>3</v>
      </c>
      <c r="G16" t="inlineStr">
        <is>
          <t>down</t>
        </is>
      </c>
      <c r="H16" t="inlineStr">
        <is>
          <t>% of cycle time</t>
        </is>
      </c>
    </row>
    <row r="17">
      <c r="A17" t="inlineStr">
        <is>
          <t>ZB-SP-03</t>
        </is>
      </c>
      <c r="B17" s="12" t="n">
        <v>33.33</v>
      </c>
      <c r="C17" s="12" t="n">
        <v>30</v>
      </c>
      <c r="D17" s="12" t="n">
        <v>55</v>
      </c>
      <c r="E17" s="12" t="n">
        <v>80</v>
      </c>
      <c r="F17" s="12" t="n">
        <v>95</v>
      </c>
      <c r="G17" t="inlineStr">
        <is>
          <t>up</t>
        </is>
      </c>
      <c r="H17" t="inlineStr">
        <is>
          <t>% of cases</t>
        </is>
      </c>
    </row>
    <row r="18">
      <c r="A18" t="inlineStr">
        <is>
          <t>ZB-EF-01</t>
        </is>
      </c>
      <c r="B18" s="12" t="n">
        <v>50</v>
      </c>
      <c r="C18" s="12" t="n">
        <v>25</v>
      </c>
      <c r="D18" s="12" t="n">
        <v>14</v>
      </c>
      <c r="E18" s="12" t="n">
        <v>6</v>
      </c>
      <c r="F18" s="12" t="n">
        <v>1</v>
      </c>
      <c r="G18" t="inlineStr">
        <is>
          <t>down</t>
        </is>
      </c>
      <c r="H18" t="inlineStr">
        <is>
          <t>actions per case</t>
        </is>
      </c>
    </row>
    <row r="19">
      <c r="A19" t="inlineStr">
        <is>
          <t>ZB-EF-02</t>
        </is>
      </c>
      <c r="B19" s="12" t="n">
        <v>50</v>
      </c>
      <c r="C19" s="12" t="n">
        <v>45</v>
      </c>
      <c r="D19" s="12" t="n">
        <v>25</v>
      </c>
      <c r="E19" s="12" t="n">
        <v>8</v>
      </c>
      <c r="F19" s="12" t="n">
        <v>1</v>
      </c>
      <c r="G19" t="inlineStr">
        <is>
          <t>down</t>
        </is>
      </c>
      <c r="H19" t="inlineStr">
        <is>
          <t>% of effort</t>
        </is>
      </c>
    </row>
    <row r="20">
      <c r="A20" t="inlineStr">
        <is>
          <t>ZB-AU-01</t>
        </is>
      </c>
      <c r="B20" s="12" t="n">
        <v>33.33</v>
      </c>
      <c r="C20" s="12" t="n">
        <v>5</v>
      </c>
      <c r="D20" s="12" t="n">
        <v>25</v>
      </c>
      <c r="E20" s="12" t="n">
        <v>60</v>
      </c>
      <c r="F20" s="12" t="n">
        <v>90</v>
      </c>
      <c r="G20" t="inlineStr">
        <is>
          <t>up</t>
        </is>
      </c>
      <c r="H20" t="inlineStr">
        <is>
          <t>% of cases</t>
        </is>
      </c>
    </row>
    <row r="21">
      <c r="A21" t="inlineStr">
        <is>
          <t>ZB-AU-02</t>
        </is>
      </c>
      <c r="B21" s="12" t="n">
        <v>33.33</v>
      </c>
      <c r="C21" s="12" t="n">
        <v>10</v>
      </c>
      <c r="D21" s="12" t="n">
        <v>35</v>
      </c>
      <c r="E21" s="12" t="n">
        <v>70</v>
      </c>
      <c r="F21" s="12" t="n">
        <v>92</v>
      </c>
      <c r="G21" t="inlineStr">
        <is>
          <t>up</t>
        </is>
      </c>
      <c r="H21" t="inlineStr">
        <is>
          <t>% of decision points</t>
        </is>
      </c>
    </row>
    <row r="22">
      <c r="A22" t="inlineStr">
        <is>
          <t>ZB-AU-03</t>
        </is>
      </c>
      <c r="B22" s="12" t="n">
        <v>33.33</v>
      </c>
      <c r="C22" s="12" t="n">
        <v>2</v>
      </c>
      <c r="D22" s="12" t="n">
        <v>15</v>
      </c>
      <c r="E22" s="12" t="n">
        <v>45</v>
      </c>
      <c r="F22" s="12" t="n">
        <v>75</v>
      </c>
      <c r="G22" t="inlineStr">
        <is>
          <t>up</t>
        </is>
      </c>
      <c r="H22" t="inlineStr">
        <is>
          <t>% of exceptions</t>
        </is>
      </c>
    </row>
    <row r="23">
      <c r="A23" t="inlineStr">
        <is>
          <t>ZB-DU-01</t>
        </is>
      </c>
      <c r="B23" s="12" t="n">
        <v>50</v>
      </c>
      <c r="C23" s="12" t="n">
        <v>18</v>
      </c>
      <c r="D23" s="12" t="n">
        <v>10</v>
      </c>
      <c r="E23" s="12" t="n">
        <v>3</v>
      </c>
      <c r="F23" s="12" t="n">
        <v>0</v>
      </c>
      <c r="G23" t="inlineStr">
        <is>
          <t>down</t>
        </is>
      </c>
      <c r="H23" t="inlineStr">
        <is>
          <t>elements per case</t>
        </is>
      </c>
    </row>
    <row r="24">
      <c r="A24" t="inlineStr">
        <is>
          <t>ZB-DU-02</t>
        </is>
      </c>
      <c r="B24" s="12" t="n">
        <v>50</v>
      </c>
      <c r="C24" s="12" t="n">
        <v>20</v>
      </c>
      <c r="D24" s="12" t="n">
        <v>10</v>
      </c>
      <c r="E24" s="12" t="n">
        <v>2</v>
      </c>
      <c r="F24" s="12" t="n">
        <v>0</v>
      </c>
      <c r="G24" t="inlineStr">
        <is>
          <t>down</t>
        </is>
      </c>
      <c r="H24" t="inlineStr">
        <is>
          <t>% of records</t>
        </is>
      </c>
    </row>
    <row r="25">
      <c r="A25" t="inlineStr">
        <is>
          <t>ZB-FR-01</t>
        </is>
      </c>
      <c r="B25" s="12" t="n">
        <v>50</v>
      </c>
      <c r="C25" s="12" t="n">
        <v>8</v>
      </c>
      <c r="D25" s="12" t="n">
        <v>5</v>
      </c>
      <c r="E25" s="12" t="n">
        <v>2</v>
      </c>
      <c r="F25" s="12" t="n">
        <v>0</v>
      </c>
      <c r="G25" t="inlineStr">
        <is>
          <t>down</t>
        </is>
      </c>
      <c r="H25" t="inlineStr">
        <is>
          <t>transfers per case</t>
        </is>
      </c>
    </row>
    <row r="26">
      <c r="A26" t="inlineStr">
        <is>
          <t>ZB-FR-02</t>
        </is>
      </c>
      <c r="B26" s="12" t="n">
        <v>50</v>
      </c>
      <c r="C26" s="12" t="n">
        <v>35</v>
      </c>
      <c r="D26" s="12" t="n">
        <v>18</v>
      </c>
      <c r="E26" s="12" t="n">
        <v>5</v>
      </c>
      <c r="F26" s="12" t="n">
        <v>1</v>
      </c>
      <c r="G26" t="inlineStr">
        <is>
          <t>down</t>
        </is>
      </c>
      <c r="H26" t="inlineStr">
        <is>
          <t>% of cases</t>
        </is>
      </c>
    </row>
  </sheetData>
  <dataValidations count="1">
    <dataValidation sqref="G15:G26" showErrorMessage="1" showInputMessage="1" allowBlank="0" type="list">
      <formula1>"up,down"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14"/>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12" customWidth="1" min="1" max="1"/>
    <col width="13" customWidth="1" min="2" max="2"/>
    <col width="20" customWidth="1" min="3" max="3"/>
    <col width="19" customWidth="1" min="4" max="4"/>
    <col width="11" customWidth="1" min="5" max="5"/>
    <col width="9" customWidth="1" min="6" max="6"/>
    <col width="11" customWidth="1" min="7" max="7"/>
    <col width="9" customWidth="1" min="8" max="8"/>
    <col width="12" customWidth="1" min="9" max="9"/>
    <col width="8" customWidth="1" min="10" max="10"/>
    <col width="8" customWidth="1" min="11" max="11"/>
    <col width="8" customWidth="1" min="12" max="12"/>
    <col width="8" customWidth="1" min="13" max="13"/>
    <col width="7" customWidth="1" min="14" max="14"/>
    <col width="7" customWidth="1" min="15" max="15"/>
    <col width="7" customWidth="1" min="16" max="16"/>
    <col width="7" customWidth="1" min="17" max="17"/>
    <col width="13" customWidth="1" min="18" max="18"/>
    <col width="17" customWidth="1" min="19" max="19"/>
    <col width="20" customWidth="1" min="20" max="20"/>
    <col width="22" customWidth="1" min="21" max="21"/>
    <col width="15" customWidth="1" min="22" max="22"/>
    <col width="15" customWidth="1" min="23" max="23"/>
    <col width="17" customWidth="1" min="24" max="24"/>
    <col width="18" customWidth="1" min="25" max="25"/>
    <col width="16" customWidth="1" min="26" max="26"/>
  </cols>
  <sheetData>
    <row r="1">
      <c r="A1" s="4" t="inlineStr">
        <is>
          <t>KPI id</t>
        </is>
      </c>
      <c r="B1" s="4" t="inlineStr">
        <is>
          <t>Dimension</t>
        </is>
      </c>
      <c r="C1" s="4" t="inlineStr">
        <is>
          <t>Raw value (measured)</t>
        </is>
      </c>
      <c r="D1" s="4" t="inlineStr">
        <is>
          <t>Unit</t>
        </is>
      </c>
      <c r="E1" s="4" t="inlineStr">
        <is>
          <t>Direction</t>
        </is>
      </c>
      <c r="F1" s="4" t="inlineStr">
        <is>
          <t>Poor</t>
        </is>
      </c>
      <c r="G1" s="4" t="inlineStr">
        <is>
          <t>Adequate</t>
        </is>
      </c>
      <c r="H1" s="4" t="inlineStr">
        <is>
          <t>Target</t>
        </is>
      </c>
      <c r="I1" s="4" t="inlineStr">
        <is>
          <t>Excellent</t>
        </is>
      </c>
      <c r="J1" s="4" t="inlineStr">
        <is>
          <t>b1</t>
        </is>
      </c>
      <c r="K1" s="4" t="inlineStr">
        <is>
          <t>b2</t>
        </is>
      </c>
      <c r="L1" s="4" t="inlineStr">
        <is>
          <t>b3</t>
        </is>
      </c>
      <c r="M1" s="4" t="inlineStr">
        <is>
          <t>b4</t>
        </is>
      </c>
      <c r="N1" s="4" t="inlineStr">
        <is>
          <t>s1</t>
        </is>
      </c>
      <c r="O1" s="4" t="inlineStr">
        <is>
          <t>s2</t>
        </is>
      </c>
      <c r="P1" s="4" t="inlineStr">
        <is>
          <t>s3</t>
        </is>
      </c>
      <c r="Q1" s="4" t="inlineStr">
        <is>
          <t>s4</t>
        </is>
      </c>
      <c r="R1" s="4" t="inlineStr">
        <is>
          <t>Score 0-100</t>
        </is>
      </c>
      <c r="S1" s="4" t="inlineStr">
        <is>
          <t>KPI band</t>
        </is>
      </c>
      <c r="T1" s="4" t="inlineStr">
        <is>
          <t>Status</t>
        </is>
      </c>
      <c r="U1" s="4" t="inlineStr">
        <is>
          <t>lookup key</t>
        </is>
      </c>
      <c r="V1" s="4" t="inlineStr">
        <is>
          <t>min helper: Speed</t>
        </is>
      </c>
      <c r="W1" s="4" t="inlineStr">
        <is>
          <t>min helper: Effort</t>
        </is>
      </c>
      <c r="X1" s="4" t="inlineStr">
        <is>
          <t>min helper: Automation</t>
        </is>
      </c>
      <c r="Y1" s="4" t="inlineStr">
        <is>
          <t>min helper: Duplication</t>
        </is>
      </c>
      <c r="Z1" s="4" t="inlineStr">
        <is>
          <t>min helper: Friction</t>
        </is>
      </c>
    </row>
    <row r="2">
      <c r="A2" s="15" t="inlineStr">
        <is>
          <t>input</t>
        </is>
      </c>
      <c r="B2" s="15" t="inlineStr"/>
      <c r="C2" s="15" t="inlineStr">
        <is>
          <t>INPUT</t>
        </is>
      </c>
      <c r="D2" s="15" t="inlineStr"/>
      <c r="E2" s="15" t="inlineStr">
        <is>
          <t>from config</t>
        </is>
      </c>
      <c r="F2" s="15" t="inlineStr">
        <is>
          <t>from config</t>
        </is>
      </c>
      <c r="G2" s="15" t="inlineStr">
        <is>
          <t>from config</t>
        </is>
      </c>
      <c r="H2" s="15" t="inlineStr">
        <is>
          <t>from config</t>
        </is>
      </c>
      <c r="I2" s="15" t="inlineStr">
        <is>
          <t>from config</t>
        </is>
      </c>
      <c r="J2" s="15" t="inlineStr">
        <is>
          <t>engine internal: ascending breakpoints</t>
        </is>
      </c>
      <c r="K2" s="15" t="inlineStr"/>
      <c r="L2" s="15" t="inlineStr"/>
      <c r="M2" s="15" t="inlineStr"/>
      <c r="N2" s="15" t="inlineStr">
        <is>
          <t>engine internal: scores at those breakpoints</t>
        </is>
      </c>
      <c r="O2" s="15" t="inlineStr"/>
      <c r="P2" s="15" t="inlineStr"/>
      <c r="Q2" s="15" t="inlineStr"/>
      <c r="R2" s="15" t="inlineStr">
        <is>
          <t>computed</t>
        </is>
      </c>
      <c r="S2" s="15" t="inlineStr">
        <is>
          <t>computed</t>
        </is>
      </c>
      <c r="T2" s="15" t="inlineStr">
        <is>
          <t>computed</t>
        </is>
      </c>
      <c r="U2" s="15" t="n"/>
      <c r="V2" s="15" t="n"/>
      <c r="W2" s="15" t="n"/>
      <c r="X2" s="15" t="n"/>
      <c r="Y2" s="15" t="n"/>
      <c r="Z2" s="15" t="n"/>
    </row>
    <row r="3">
      <c r="A3" s="16" t="inlineStr">
        <is>
          <t>ZB-SP-01</t>
        </is>
      </c>
      <c r="B3" s="17" t="inlineStr">
        <is>
          <t>Speed</t>
        </is>
      </c>
      <c r="C3" s="18" t="n"/>
      <c r="D3" s="16" t="inlineStr">
        <is>
          <t>hours per case</t>
        </is>
      </c>
      <c r="E3" s="19">
        <f>'Client Config'!$G$15</f>
        <v/>
      </c>
      <c r="F3" s="19">
        <f>'Client Config'!$C$15</f>
        <v/>
      </c>
      <c r="G3" s="19">
        <f>'Client Config'!$D$15</f>
        <v/>
      </c>
      <c r="H3" s="19">
        <f>'Client Config'!$E$15</f>
        <v/>
      </c>
      <c r="I3" s="19">
        <f>'Client Config'!$F$15</f>
        <v/>
      </c>
      <c r="J3" s="20">
        <f>IF($E3="down",$I3,$F3)</f>
        <v/>
      </c>
      <c r="K3" s="20">
        <f>IF($E3="down",$H3,$G3)</f>
        <v/>
      </c>
      <c r="L3" s="20">
        <f>IF($E3="down",$G3,$H3)</f>
        <v/>
      </c>
      <c r="M3" s="20">
        <f>IF($E3="down",$F3,$I3)</f>
        <v/>
      </c>
      <c r="N3" s="21">
        <f>IF($E3="down",100,0)</f>
        <v/>
      </c>
      <c r="O3" s="21">
        <f>IF($E3="down",75,50)</f>
        <v/>
      </c>
      <c r="P3" s="21">
        <f>IF($E3="down",50,75)</f>
        <v/>
      </c>
      <c r="Q3" s="21">
        <f>IF($E3="down",0,100)</f>
        <v/>
      </c>
      <c r="R3" s="22">
        <f>IF($C3="","",IFERROR(IF($C3&lt;=$J3,$N3,IF($C3&lt;=$K3,$N3+($O3-$N3)*($C3-$J3)/($K3-$J3),IF($C3&lt;=$L3,$O3+($P3-$O3)*($C3-$K3)/($L3-$K3),IF($C3&lt;=$M3,$P3+($Q3-$P3)*($C3-$L3)/($M3-$L3),$Q3)))),"anchor error"))</f>
        <v/>
      </c>
      <c r="S3" s="21">
        <f>IF($R3="","",IF($R3&gt;=85,"Zero-Bureaucracy",IF($R3&gt;=70,"Advanced",IF($R3&gt;=55,"Improving",IF($R3&gt;=40,"Transitional","Bureaucratic"))))</f>
        <v/>
      </c>
      <c r="T3" s="21">
        <f>IF($C3="","awaiting measurement","measured")</f>
        <v/>
      </c>
      <c r="U3" s="21">
        <f>IF($C3="","",$B3&amp;"|"&amp;ROUND($R3,6))</f>
        <v/>
      </c>
      <c r="V3" s="21">
        <f>IF($B3&lt;&gt;"Speed",9999,IF($C3="","",$R3))</f>
        <v/>
      </c>
      <c r="W3" s="21">
        <f>IF($B3&lt;&gt;"Effort",9999,IF($C3="","",$R3))</f>
        <v/>
      </c>
      <c r="X3" s="21">
        <f>IF($B3&lt;&gt;"Automation",9999,IF($C3="","",$R3))</f>
        <v/>
      </c>
      <c r="Y3" s="21">
        <f>IF($B3&lt;&gt;"Duplication",9999,IF($C3="","",$R3))</f>
        <v/>
      </c>
      <c r="Z3" s="21">
        <f>IF($B3&lt;&gt;"Friction",9999,IF($C3="","",$R3))</f>
        <v/>
      </c>
    </row>
    <row r="4">
      <c r="A4" s="16" t="inlineStr">
        <is>
          <t>ZB-SP-02</t>
        </is>
      </c>
      <c r="B4" s="17" t="inlineStr">
        <is>
          <t>Speed</t>
        </is>
      </c>
      <c r="C4" s="18" t="n"/>
      <c r="D4" s="16" t="inlineStr">
        <is>
          <t>% of cycle time</t>
        </is>
      </c>
      <c r="E4" s="19">
        <f>'Client Config'!$G$16</f>
        <v/>
      </c>
      <c r="F4" s="19">
        <f>'Client Config'!$C$16</f>
        <v/>
      </c>
      <c r="G4" s="19">
        <f>'Client Config'!$D$16</f>
        <v/>
      </c>
      <c r="H4" s="19">
        <f>'Client Config'!$E$16</f>
        <v/>
      </c>
      <c r="I4" s="19">
        <f>'Client Config'!$F$16</f>
        <v/>
      </c>
      <c r="J4" s="20">
        <f>IF($E4="down",$I4,$F4)</f>
        <v/>
      </c>
      <c r="K4" s="20">
        <f>IF($E4="down",$H4,$G4)</f>
        <v/>
      </c>
      <c r="L4" s="20">
        <f>IF($E4="down",$G4,$H4)</f>
        <v/>
      </c>
      <c r="M4" s="20">
        <f>IF($E4="down",$F4,$I4)</f>
        <v/>
      </c>
      <c r="N4" s="21">
        <f>IF($E4="down",100,0)</f>
        <v/>
      </c>
      <c r="O4" s="21">
        <f>IF($E4="down",75,50)</f>
        <v/>
      </c>
      <c r="P4" s="21">
        <f>IF($E4="down",50,75)</f>
        <v/>
      </c>
      <c r="Q4" s="21">
        <f>IF($E4="down",0,100)</f>
        <v/>
      </c>
      <c r="R4" s="22">
        <f>IF($C4="","",IFERROR(IF($C4&lt;=$J4,$N4,IF($C4&lt;=$K4,$N4+($O4-$N4)*($C4-$J4)/($K4-$J4),IF($C4&lt;=$L4,$O4+($P4-$O4)*($C4-$K4)/($L4-$K4),IF($C4&lt;=$M4,$P4+($Q4-$P4)*($C4-$L4)/($M4-$L4),$Q4)))),"anchor error"))</f>
        <v/>
      </c>
      <c r="S4" s="21">
        <f>IF($R4="","",IF($R4&gt;=85,"Zero-Bureaucracy",IF($R4&gt;=70,"Advanced",IF($R4&gt;=55,"Improving",IF($R4&gt;=40,"Transitional","Bureaucratic"))))</f>
        <v/>
      </c>
      <c r="T4" s="21">
        <f>IF($C4="","awaiting measurement","measured")</f>
        <v/>
      </c>
      <c r="U4" s="21">
        <f>IF($C4="","",$B4&amp;"|"&amp;ROUND($R4,6))</f>
        <v/>
      </c>
      <c r="V4" s="21">
        <f>IF($B4&lt;&gt;"Speed",9999,IF($C4="","",$R4))</f>
        <v/>
      </c>
      <c r="W4" s="21">
        <f>IF($B4&lt;&gt;"Effort",9999,IF($C4="","",$R4))</f>
        <v/>
      </c>
      <c r="X4" s="21">
        <f>IF($B4&lt;&gt;"Automation",9999,IF($C4="","",$R4))</f>
        <v/>
      </c>
      <c r="Y4" s="21">
        <f>IF($B4&lt;&gt;"Duplication",9999,IF($C4="","",$R4))</f>
        <v/>
      </c>
      <c r="Z4" s="21">
        <f>IF($B4&lt;&gt;"Friction",9999,IF($C4="","",$R4))</f>
        <v/>
      </c>
    </row>
    <row r="5">
      <c r="A5" s="16" t="inlineStr">
        <is>
          <t>ZB-SP-03</t>
        </is>
      </c>
      <c r="B5" s="17" t="inlineStr">
        <is>
          <t>Speed</t>
        </is>
      </c>
      <c r="C5" s="18" t="n"/>
      <c r="D5" s="16" t="inlineStr">
        <is>
          <t>% of cases</t>
        </is>
      </c>
      <c r="E5" s="19">
        <f>'Client Config'!$G$17</f>
        <v/>
      </c>
      <c r="F5" s="19">
        <f>'Client Config'!$C$17</f>
        <v/>
      </c>
      <c r="G5" s="19">
        <f>'Client Config'!$D$17</f>
        <v/>
      </c>
      <c r="H5" s="19">
        <f>'Client Config'!$E$17</f>
        <v/>
      </c>
      <c r="I5" s="19">
        <f>'Client Config'!$F$17</f>
        <v/>
      </c>
      <c r="J5" s="20">
        <f>IF($E5="down",$I5,$F5)</f>
        <v/>
      </c>
      <c r="K5" s="20">
        <f>IF($E5="down",$H5,$G5)</f>
        <v/>
      </c>
      <c r="L5" s="20">
        <f>IF($E5="down",$G5,$H5)</f>
        <v/>
      </c>
      <c r="M5" s="20">
        <f>IF($E5="down",$F5,$I5)</f>
        <v/>
      </c>
      <c r="N5" s="21">
        <f>IF($E5="down",100,0)</f>
        <v/>
      </c>
      <c r="O5" s="21">
        <f>IF($E5="down",75,50)</f>
        <v/>
      </c>
      <c r="P5" s="21">
        <f>IF($E5="down",50,75)</f>
        <v/>
      </c>
      <c r="Q5" s="21">
        <f>IF($E5="down",0,100)</f>
        <v/>
      </c>
      <c r="R5" s="22">
        <f>IF($C5="","",IFERROR(IF($C5&lt;=$J5,$N5,IF($C5&lt;=$K5,$N5+($O5-$N5)*($C5-$J5)/($K5-$J5),IF($C5&lt;=$L5,$O5+($P5-$O5)*($C5-$K5)/($L5-$K5),IF($C5&lt;=$M5,$P5+($Q5-$P5)*($C5-$L5)/($M5-$L5),$Q5)))),"anchor error"))</f>
        <v/>
      </c>
      <c r="S5" s="21">
        <f>IF($R5="","",IF($R5&gt;=85,"Zero-Bureaucracy",IF($R5&gt;=70,"Advanced",IF($R5&gt;=55,"Improving",IF($R5&gt;=40,"Transitional","Bureaucratic"))))</f>
        <v/>
      </c>
      <c r="T5" s="21">
        <f>IF($C5="","awaiting measurement","measured")</f>
        <v/>
      </c>
      <c r="U5" s="21">
        <f>IF($C5="","",$B5&amp;"|"&amp;ROUND($R5,6))</f>
        <v/>
      </c>
      <c r="V5" s="21">
        <f>IF($B5&lt;&gt;"Speed",9999,IF($C5="","",$R5))</f>
        <v/>
      </c>
      <c r="W5" s="21">
        <f>IF($B5&lt;&gt;"Effort",9999,IF($C5="","",$R5))</f>
        <v/>
      </c>
      <c r="X5" s="21">
        <f>IF($B5&lt;&gt;"Automation",9999,IF($C5="","",$R5))</f>
        <v/>
      </c>
      <c r="Y5" s="21">
        <f>IF($B5&lt;&gt;"Duplication",9999,IF($C5="","",$R5))</f>
        <v/>
      </c>
      <c r="Z5" s="21">
        <f>IF($B5&lt;&gt;"Friction",9999,IF($C5="","",$R5))</f>
        <v/>
      </c>
    </row>
    <row r="6">
      <c r="A6" s="16" t="inlineStr">
        <is>
          <t>ZB-EF-01</t>
        </is>
      </c>
      <c r="B6" s="23" t="inlineStr">
        <is>
          <t>Effort</t>
        </is>
      </c>
      <c r="C6" s="18" t="n"/>
      <c r="D6" s="16" t="inlineStr">
        <is>
          <t>actions per case</t>
        </is>
      </c>
      <c r="E6" s="19">
        <f>'Client Config'!$G$18</f>
        <v/>
      </c>
      <c r="F6" s="19">
        <f>'Client Config'!$C$18</f>
        <v/>
      </c>
      <c r="G6" s="19">
        <f>'Client Config'!$D$18</f>
        <v/>
      </c>
      <c r="H6" s="19">
        <f>'Client Config'!$E$18</f>
        <v/>
      </c>
      <c r="I6" s="19">
        <f>'Client Config'!$F$18</f>
        <v/>
      </c>
      <c r="J6" s="20">
        <f>IF($E6="down",$I6,$F6)</f>
        <v/>
      </c>
      <c r="K6" s="20">
        <f>IF($E6="down",$H6,$G6)</f>
        <v/>
      </c>
      <c r="L6" s="20">
        <f>IF($E6="down",$G6,$H6)</f>
        <v/>
      </c>
      <c r="M6" s="20">
        <f>IF($E6="down",$F6,$I6)</f>
        <v/>
      </c>
      <c r="N6" s="21">
        <f>IF($E6="down",100,0)</f>
        <v/>
      </c>
      <c r="O6" s="21">
        <f>IF($E6="down",75,50)</f>
        <v/>
      </c>
      <c r="P6" s="21">
        <f>IF($E6="down",50,75)</f>
        <v/>
      </c>
      <c r="Q6" s="21">
        <f>IF($E6="down",0,100)</f>
        <v/>
      </c>
      <c r="R6" s="22">
        <f>IF($C6="","",IFERROR(IF($C6&lt;=$J6,$N6,IF($C6&lt;=$K6,$N6+($O6-$N6)*($C6-$J6)/($K6-$J6),IF($C6&lt;=$L6,$O6+($P6-$O6)*($C6-$K6)/($L6-$K6),IF($C6&lt;=$M6,$P6+($Q6-$P6)*($C6-$L6)/($M6-$L6),$Q6)))),"anchor error"))</f>
        <v/>
      </c>
      <c r="S6" s="21">
        <f>IF($R6="","",IF($R6&gt;=85,"Zero-Bureaucracy",IF($R6&gt;=70,"Advanced",IF($R6&gt;=55,"Improving",IF($R6&gt;=40,"Transitional","Bureaucratic"))))</f>
        <v/>
      </c>
      <c r="T6" s="21">
        <f>IF($C6="","awaiting measurement","measured")</f>
        <v/>
      </c>
      <c r="U6" s="21">
        <f>IF($C6="","",$B6&amp;"|"&amp;ROUND($R6,6))</f>
        <v/>
      </c>
      <c r="V6" s="21">
        <f>IF($B6&lt;&gt;"Speed",9999,IF($C6="","",$R6))</f>
        <v/>
      </c>
      <c r="W6" s="21">
        <f>IF($B6&lt;&gt;"Effort",9999,IF($C6="","",$R6))</f>
        <v/>
      </c>
      <c r="X6" s="21">
        <f>IF($B6&lt;&gt;"Automation",9999,IF($C6="","",$R6))</f>
        <v/>
      </c>
      <c r="Y6" s="21">
        <f>IF($B6&lt;&gt;"Duplication",9999,IF($C6="","",$R6))</f>
        <v/>
      </c>
      <c r="Z6" s="21">
        <f>IF($B6&lt;&gt;"Friction",9999,IF($C6="","",$R6))</f>
        <v/>
      </c>
    </row>
    <row r="7">
      <c r="A7" s="16" t="inlineStr">
        <is>
          <t>ZB-EF-02</t>
        </is>
      </c>
      <c r="B7" s="23" t="inlineStr">
        <is>
          <t>Effort</t>
        </is>
      </c>
      <c r="C7" s="18" t="n"/>
      <c r="D7" s="16" t="inlineStr">
        <is>
          <t>% of effort</t>
        </is>
      </c>
      <c r="E7" s="19">
        <f>'Client Config'!$G$19</f>
        <v/>
      </c>
      <c r="F7" s="19">
        <f>'Client Config'!$C$19</f>
        <v/>
      </c>
      <c r="G7" s="19">
        <f>'Client Config'!$D$19</f>
        <v/>
      </c>
      <c r="H7" s="19">
        <f>'Client Config'!$E$19</f>
        <v/>
      </c>
      <c r="I7" s="19">
        <f>'Client Config'!$F$19</f>
        <v/>
      </c>
      <c r="J7" s="20">
        <f>IF($E7="down",$I7,$F7)</f>
        <v/>
      </c>
      <c r="K7" s="20">
        <f>IF($E7="down",$H7,$G7)</f>
        <v/>
      </c>
      <c r="L7" s="20">
        <f>IF($E7="down",$G7,$H7)</f>
        <v/>
      </c>
      <c r="M7" s="20">
        <f>IF($E7="down",$F7,$I7)</f>
        <v/>
      </c>
      <c r="N7" s="21">
        <f>IF($E7="down",100,0)</f>
        <v/>
      </c>
      <c r="O7" s="21">
        <f>IF($E7="down",75,50)</f>
        <v/>
      </c>
      <c r="P7" s="21">
        <f>IF($E7="down",50,75)</f>
        <v/>
      </c>
      <c r="Q7" s="21">
        <f>IF($E7="down",0,100)</f>
        <v/>
      </c>
      <c r="R7" s="22">
        <f>IF($C7="","",IFERROR(IF($C7&lt;=$J7,$N7,IF($C7&lt;=$K7,$N7+($O7-$N7)*($C7-$J7)/($K7-$J7),IF($C7&lt;=$L7,$O7+($P7-$O7)*($C7-$K7)/($L7-$K7),IF($C7&lt;=$M7,$P7+($Q7-$P7)*($C7-$L7)/($M7-$L7),$Q7)))),"anchor error"))</f>
        <v/>
      </c>
      <c r="S7" s="21">
        <f>IF($R7="","",IF($R7&gt;=85,"Zero-Bureaucracy",IF($R7&gt;=70,"Advanced",IF($R7&gt;=55,"Improving",IF($R7&gt;=40,"Transitional","Bureaucratic"))))</f>
        <v/>
      </c>
      <c r="T7" s="21">
        <f>IF($C7="","awaiting measurement","measured")</f>
        <v/>
      </c>
      <c r="U7" s="21">
        <f>IF($C7="","",$B7&amp;"|"&amp;ROUND($R7,6))</f>
        <v/>
      </c>
      <c r="V7" s="21">
        <f>IF($B7&lt;&gt;"Speed",9999,IF($C7="","",$R7))</f>
        <v/>
      </c>
      <c r="W7" s="21">
        <f>IF($B7&lt;&gt;"Effort",9999,IF($C7="","",$R7))</f>
        <v/>
      </c>
      <c r="X7" s="21">
        <f>IF($B7&lt;&gt;"Automation",9999,IF($C7="","",$R7))</f>
        <v/>
      </c>
      <c r="Y7" s="21">
        <f>IF($B7&lt;&gt;"Duplication",9999,IF($C7="","",$R7))</f>
        <v/>
      </c>
      <c r="Z7" s="21">
        <f>IF($B7&lt;&gt;"Friction",9999,IF($C7="","",$R7))</f>
        <v/>
      </c>
    </row>
    <row r="8">
      <c r="A8" s="16" t="inlineStr">
        <is>
          <t>ZB-AU-01</t>
        </is>
      </c>
      <c r="B8" s="24" t="inlineStr">
        <is>
          <t>Automation</t>
        </is>
      </c>
      <c r="C8" s="18" t="n"/>
      <c r="D8" s="16" t="inlineStr">
        <is>
          <t>% of cases</t>
        </is>
      </c>
      <c r="E8" s="19">
        <f>'Client Config'!$G$20</f>
        <v/>
      </c>
      <c r="F8" s="19">
        <f>'Client Config'!$C$20</f>
        <v/>
      </c>
      <c r="G8" s="19">
        <f>'Client Config'!$D$20</f>
        <v/>
      </c>
      <c r="H8" s="19">
        <f>'Client Config'!$E$20</f>
        <v/>
      </c>
      <c r="I8" s="19">
        <f>'Client Config'!$F$20</f>
        <v/>
      </c>
      <c r="J8" s="20">
        <f>IF($E8="down",$I8,$F8)</f>
        <v/>
      </c>
      <c r="K8" s="20">
        <f>IF($E8="down",$H8,$G8)</f>
        <v/>
      </c>
      <c r="L8" s="20">
        <f>IF($E8="down",$G8,$H8)</f>
        <v/>
      </c>
      <c r="M8" s="20">
        <f>IF($E8="down",$F8,$I8)</f>
        <v/>
      </c>
      <c r="N8" s="21">
        <f>IF($E8="down",100,0)</f>
        <v/>
      </c>
      <c r="O8" s="21">
        <f>IF($E8="down",75,50)</f>
        <v/>
      </c>
      <c r="P8" s="21">
        <f>IF($E8="down",50,75)</f>
        <v/>
      </c>
      <c r="Q8" s="21">
        <f>IF($E8="down",0,100)</f>
        <v/>
      </c>
      <c r="R8" s="22">
        <f>IF($C8="","",IFERROR(IF($C8&lt;=$J8,$N8,IF($C8&lt;=$K8,$N8+($O8-$N8)*($C8-$J8)/($K8-$J8),IF($C8&lt;=$L8,$O8+($P8-$O8)*($C8-$K8)/($L8-$K8),IF($C8&lt;=$M8,$P8+($Q8-$P8)*($C8-$L8)/($M8-$L8),$Q8)))),"anchor error"))</f>
        <v/>
      </c>
      <c r="S8" s="21">
        <f>IF($R8="","",IF($R8&gt;=85,"Zero-Bureaucracy",IF($R8&gt;=70,"Advanced",IF($R8&gt;=55,"Improving",IF($R8&gt;=40,"Transitional","Bureaucratic"))))</f>
        <v/>
      </c>
      <c r="T8" s="21">
        <f>IF($C8="","awaiting measurement","measured")</f>
        <v/>
      </c>
      <c r="U8" s="21">
        <f>IF($C8="","",$B8&amp;"|"&amp;ROUND($R8,6))</f>
        <v/>
      </c>
      <c r="V8" s="21">
        <f>IF($B8&lt;&gt;"Speed",9999,IF($C8="","",$R8))</f>
        <v/>
      </c>
      <c r="W8" s="21">
        <f>IF($B8&lt;&gt;"Effort",9999,IF($C8="","",$R8))</f>
        <v/>
      </c>
      <c r="X8" s="21">
        <f>IF($B8&lt;&gt;"Automation",9999,IF($C8="","",$R8))</f>
        <v/>
      </c>
      <c r="Y8" s="21">
        <f>IF($B8&lt;&gt;"Duplication",9999,IF($C8="","",$R8))</f>
        <v/>
      </c>
      <c r="Z8" s="21">
        <f>IF($B8&lt;&gt;"Friction",9999,IF($C8="","",$R8))</f>
        <v/>
      </c>
    </row>
    <row r="9">
      <c r="A9" s="16" t="inlineStr">
        <is>
          <t>ZB-AU-02</t>
        </is>
      </c>
      <c r="B9" s="24" t="inlineStr">
        <is>
          <t>Automation</t>
        </is>
      </c>
      <c r="C9" s="18" t="n"/>
      <c r="D9" s="16" t="inlineStr">
        <is>
          <t>% of decision points</t>
        </is>
      </c>
      <c r="E9" s="19">
        <f>'Client Config'!$G$21</f>
        <v/>
      </c>
      <c r="F9" s="19">
        <f>'Client Config'!$C$21</f>
        <v/>
      </c>
      <c r="G9" s="19">
        <f>'Client Config'!$D$21</f>
        <v/>
      </c>
      <c r="H9" s="19">
        <f>'Client Config'!$E$21</f>
        <v/>
      </c>
      <c r="I9" s="19">
        <f>'Client Config'!$F$21</f>
        <v/>
      </c>
      <c r="J9" s="20">
        <f>IF($E9="down",$I9,$F9)</f>
        <v/>
      </c>
      <c r="K9" s="20">
        <f>IF($E9="down",$H9,$G9)</f>
        <v/>
      </c>
      <c r="L9" s="20">
        <f>IF($E9="down",$G9,$H9)</f>
        <v/>
      </c>
      <c r="M9" s="20">
        <f>IF($E9="down",$F9,$I9)</f>
        <v/>
      </c>
      <c r="N9" s="21">
        <f>IF($E9="down",100,0)</f>
        <v/>
      </c>
      <c r="O9" s="21">
        <f>IF($E9="down",75,50)</f>
        <v/>
      </c>
      <c r="P9" s="21">
        <f>IF($E9="down",50,75)</f>
        <v/>
      </c>
      <c r="Q9" s="21">
        <f>IF($E9="down",0,100)</f>
        <v/>
      </c>
      <c r="R9" s="22">
        <f>IF($C9="","",IFERROR(IF($C9&lt;=$J9,$N9,IF($C9&lt;=$K9,$N9+($O9-$N9)*($C9-$J9)/($K9-$J9),IF($C9&lt;=$L9,$O9+($P9-$O9)*($C9-$K9)/($L9-$K9),IF($C9&lt;=$M9,$P9+($Q9-$P9)*($C9-$L9)/($M9-$L9),$Q9)))),"anchor error"))</f>
        <v/>
      </c>
      <c r="S9" s="21">
        <f>IF($R9="","",IF($R9&gt;=85,"Zero-Bureaucracy",IF($R9&gt;=70,"Advanced",IF($R9&gt;=55,"Improving",IF($R9&gt;=40,"Transitional","Bureaucratic"))))</f>
        <v/>
      </c>
      <c r="T9" s="21">
        <f>IF($C9="","awaiting measurement","measured")</f>
        <v/>
      </c>
      <c r="U9" s="21">
        <f>IF($C9="","",$B9&amp;"|"&amp;ROUND($R9,6))</f>
        <v/>
      </c>
      <c r="V9" s="21">
        <f>IF($B9&lt;&gt;"Speed",9999,IF($C9="","",$R9))</f>
        <v/>
      </c>
      <c r="W9" s="21">
        <f>IF($B9&lt;&gt;"Effort",9999,IF($C9="","",$R9))</f>
        <v/>
      </c>
      <c r="X9" s="21">
        <f>IF($B9&lt;&gt;"Automation",9999,IF($C9="","",$R9))</f>
        <v/>
      </c>
      <c r="Y9" s="21">
        <f>IF($B9&lt;&gt;"Duplication",9999,IF($C9="","",$R9))</f>
        <v/>
      </c>
      <c r="Z9" s="21">
        <f>IF($B9&lt;&gt;"Friction",9999,IF($C9="","",$R9))</f>
        <v/>
      </c>
    </row>
    <row r="10">
      <c r="A10" s="16" t="inlineStr">
        <is>
          <t>ZB-AU-03</t>
        </is>
      </c>
      <c r="B10" s="24" t="inlineStr">
        <is>
          <t>Automation</t>
        </is>
      </c>
      <c r="C10" s="18" t="n"/>
      <c r="D10" s="16" t="inlineStr">
        <is>
          <t>% of exceptions</t>
        </is>
      </c>
      <c r="E10" s="19">
        <f>'Client Config'!$G$22</f>
        <v/>
      </c>
      <c r="F10" s="19">
        <f>'Client Config'!$C$22</f>
        <v/>
      </c>
      <c r="G10" s="19">
        <f>'Client Config'!$D$22</f>
        <v/>
      </c>
      <c r="H10" s="19">
        <f>'Client Config'!$E$22</f>
        <v/>
      </c>
      <c r="I10" s="19">
        <f>'Client Config'!$F$22</f>
        <v/>
      </c>
      <c r="J10" s="20">
        <f>IF($E10="down",$I10,$F10)</f>
        <v/>
      </c>
      <c r="K10" s="20">
        <f>IF($E10="down",$H10,$G10)</f>
        <v/>
      </c>
      <c r="L10" s="20">
        <f>IF($E10="down",$G10,$H10)</f>
        <v/>
      </c>
      <c r="M10" s="20">
        <f>IF($E10="down",$F10,$I10)</f>
        <v/>
      </c>
      <c r="N10" s="21">
        <f>IF($E10="down",100,0)</f>
        <v/>
      </c>
      <c r="O10" s="21">
        <f>IF($E10="down",75,50)</f>
        <v/>
      </c>
      <c r="P10" s="21">
        <f>IF($E10="down",50,75)</f>
        <v/>
      </c>
      <c r="Q10" s="21">
        <f>IF($E10="down",0,100)</f>
        <v/>
      </c>
      <c r="R10" s="22">
        <f>IF($C10="","",IFERROR(IF($C10&lt;=$J10,$N10,IF($C10&lt;=$K10,$N10+($O10-$N10)*($C10-$J10)/($K10-$J10),IF($C10&lt;=$L10,$O10+($P10-$O10)*($C10-$K10)/($L10-$K10),IF($C10&lt;=$M10,$P10+($Q10-$P10)*($C10-$L10)/($M10-$L10),$Q10)))),"anchor error"))</f>
        <v/>
      </c>
      <c r="S10" s="21">
        <f>IF($R10="","",IF($R10&gt;=85,"Zero-Bureaucracy",IF($R10&gt;=70,"Advanced",IF($R10&gt;=55,"Improving",IF($R10&gt;=40,"Transitional","Bureaucratic"))))</f>
        <v/>
      </c>
      <c r="T10" s="21">
        <f>IF($C10="","awaiting measurement","measured")</f>
        <v/>
      </c>
      <c r="U10" s="21">
        <f>IF($C10="","",$B10&amp;"|"&amp;ROUND($R10,6))</f>
        <v/>
      </c>
      <c r="V10" s="21">
        <f>IF($B10&lt;&gt;"Speed",9999,IF($C10="","",$R10))</f>
        <v/>
      </c>
      <c r="W10" s="21">
        <f>IF($B10&lt;&gt;"Effort",9999,IF($C10="","",$R10))</f>
        <v/>
      </c>
      <c r="X10" s="21">
        <f>IF($B10&lt;&gt;"Automation",9999,IF($C10="","",$R10))</f>
        <v/>
      </c>
      <c r="Y10" s="21">
        <f>IF($B10&lt;&gt;"Duplication",9999,IF($C10="","",$R10))</f>
        <v/>
      </c>
      <c r="Z10" s="21">
        <f>IF($B10&lt;&gt;"Friction",9999,IF($C10="","",$R10))</f>
        <v/>
      </c>
    </row>
    <row r="11">
      <c r="A11" s="16" t="inlineStr">
        <is>
          <t>ZB-DU-01</t>
        </is>
      </c>
      <c r="B11" s="25" t="inlineStr">
        <is>
          <t>Duplication</t>
        </is>
      </c>
      <c r="C11" s="18" t="n"/>
      <c r="D11" s="16" t="inlineStr">
        <is>
          <t>elements per case</t>
        </is>
      </c>
      <c r="E11" s="19">
        <f>'Client Config'!$G$23</f>
        <v/>
      </c>
      <c r="F11" s="19">
        <f>'Client Config'!$C$23</f>
        <v/>
      </c>
      <c r="G11" s="19">
        <f>'Client Config'!$D$23</f>
        <v/>
      </c>
      <c r="H11" s="19">
        <f>'Client Config'!$E$23</f>
        <v/>
      </c>
      <c r="I11" s="19">
        <f>'Client Config'!$F$23</f>
        <v/>
      </c>
      <c r="J11" s="20">
        <f>IF($E11="down",$I11,$F11)</f>
        <v/>
      </c>
      <c r="K11" s="20">
        <f>IF($E11="down",$H11,$G11)</f>
        <v/>
      </c>
      <c r="L11" s="20">
        <f>IF($E11="down",$G11,$H11)</f>
        <v/>
      </c>
      <c r="M11" s="20">
        <f>IF($E11="down",$F11,$I11)</f>
        <v/>
      </c>
      <c r="N11" s="21">
        <f>IF($E11="down",100,0)</f>
        <v/>
      </c>
      <c r="O11" s="21">
        <f>IF($E11="down",75,50)</f>
        <v/>
      </c>
      <c r="P11" s="21">
        <f>IF($E11="down",50,75)</f>
        <v/>
      </c>
      <c r="Q11" s="21">
        <f>IF($E11="down",0,100)</f>
        <v/>
      </c>
      <c r="R11" s="22">
        <f>IF($C11="","",IFERROR(IF($C11&lt;=$J11,$N11,IF($C11&lt;=$K11,$N11+($O11-$N11)*($C11-$J11)/($K11-$J11),IF($C11&lt;=$L11,$O11+($P11-$O11)*($C11-$K11)/($L11-$K11),IF($C11&lt;=$M11,$P11+($Q11-$P11)*($C11-$L11)/($M11-$L11),$Q11)))),"anchor error"))</f>
        <v/>
      </c>
      <c r="S11" s="21">
        <f>IF($R11="","",IF($R11&gt;=85,"Zero-Bureaucracy",IF($R11&gt;=70,"Advanced",IF($R11&gt;=55,"Improving",IF($R11&gt;=40,"Transitional","Bureaucratic"))))</f>
        <v/>
      </c>
      <c r="T11" s="21">
        <f>IF($C11="","awaiting measurement","measured")</f>
        <v/>
      </c>
      <c r="U11" s="21">
        <f>IF($C11="","",$B11&amp;"|"&amp;ROUND($R11,6))</f>
        <v/>
      </c>
      <c r="V11" s="21">
        <f>IF($B11&lt;&gt;"Speed",9999,IF($C11="","",$R11))</f>
        <v/>
      </c>
      <c r="W11" s="21">
        <f>IF($B11&lt;&gt;"Effort",9999,IF($C11="","",$R11))</f>
        <v/>
      </c>
      <c r="X11" s="21">
        <f>IF($B11&lt;&gt;"Automation",9999,IF($C11="","",$R11))</f>
        <v/>
      </c>
      <c r="Y11" s="21">
        <f>IF($B11&lt;&gt;"Duplication",9999,IF($C11="","",$R11))</f>
        <v/>
      </c>
      <c r="Z11" s="21">
        <f>IF($B11&lt;&gt;"Friction",9999,IF($C11="","",$R11))</f>
        <v/>
      </c>
    </row>
    <row r="12">
      <c r="A12" s="16" t="inlineStr">
        <is>
          <t>ZB-DU-02</t>
        </is>
      </c>
      <c r="B12" s="25" t="inlineStr">
        <is>
          <t>Duplication</t>
        </is>
      </c>
      <c r="C12" s="18" t="n"/>
      <c r="D12" s="16" t="inlineStr">
        <is>
          <t>% of records</t>
        </is>
      </c>
      <c r="E12" s="19">
        <f>'Client Config'!$G$24</f>
        <v/>
      </c>
      <c r="F12" s="19">
        <f>'Client Config'!$C$24</f>
        <v/>
      </c>
      <c r="G12" s="19">
        <f>'Client Config'!$D$24</f>
        <v/>
      </c>
      <c r="H12" s="19">
        <f>'Client Config'!$E$24</f>
        <v/>
      </c>
      <c r="I12" s="19">
        <f>'Client Config'!$F$24</f>
        <v/>
      </c>
      <c r="J12" s="20">
        <f>IF($E12="down",$I12,$F12)</f>
        <v/>
      </c>
      <c r="K12" s="20">
        <f>IF($E12="down",$H12,$G12)</f>
        <v/>
      </c>
      <c r="L12" s="20">
        <f>IF($E12="down",$G12,$H12)</f>
        <v/>
      </c>
      <c r="M12" s="20">
        <f>IF($E12="down",$F12,$I12)</f>
        <v/>
      </c>
      <c r="N12" s="21">
        <f>IF($E12="down",100,0)</f>
        <v/>
      </c>
      <c r="O12" s="21">
        <f>IF($E12="down",75,50)</f>
        <v/>
      </c>
      <c r="P12" s="21">
        <f>IF($E12="down",50,75)</f>
        <v/>
      </c>
      <c r="Q12" s="21">
        <f>IF($E12="down",0,100)</f>
        <v/>
      </c>
      <c r="R12" s="22">
        <f>IF($C12="","",IFERROR(IF($C12&lt;=$J12,$N12,IF($C12&lt;=$K12,$N12+($O12-$N12)*($C12-$J12)/($K12-$J12),IF($C12&lt;=$L12,$O12+($P12-$O12)*($C12-$K12)/($L12-$K12),IF($C12&lt;=$M12,$P12+($Q12-$P12)*($C12-$L12)/($M12-$L12),$Q12)))),"anchor error"))</f>
        <v/>
      </c>
      <c r="S12" s="21">
        <f>IF($R12="","",IF($R12&gt;=85,"Zero-Bureaucracy",IF($R12&gt;=70,"Advanced",IF($R12&gt;=55,"Improving",IF($R12&gt;=40,"Transitional","Bureaucratic"))))</f>
        <v/>
      </c>
      <c r="T12" s="21">
        <f>IF($C12="","awaiting measurement","measured")</f>
        <v/>
      </c>
      <c r="U12" s="21">
        <f>IF($C12="","",$B12&amp;"|"&amp;ROUND($R12,6))</f>
        <v/>
      </c>
      <c r="V12" s="21">
        <f>IF($B12&lt;&gt;"Speed",9999,IF($C12="","",$R12))</f>
        <v/>
      </c>
      <c r="W12" s="21">
        <f>IF($B12&lt;&gt;"Effort",9999,IF($C12="","",$R12))</f>
        <v/>
      </c>
      <c r="X12" s="21">
        <f>IF($B12&lt;&gt;"Automation",9999,IF($C12="","",$R12))</f>
        <v/>
      </c>
      <c r="Y12" s="21">
        <f>IF($B12&lt;&gt;"Duplication",9999,IF($C12="","",$R12))</f>
        <v/>
      </c>
      <c r="Z12" s="21">
        <f>IF($B12&lt;&gt;"Friction",9999,IF($C12="","",$R12))</f>
        <v/>
      </c>
    </row>
    <row r="13">
      <c r="A13" s="16" t="inlineStr">
        <is>
          <t>ZB-FR-01</t>
        </is>
      </c>
      <c r="B13" s="26" t="inlineStr">
        <is>
          <t>Friction</t>
        </is>
      </c>
      <c r="C13" s="18" t="n"/>
      <c r="D13" s="16" t="inlineStr">
        <is>
          <t>transfers per case</t>
        </is>
      </c>
      <c r="E13" s="19">
        <f>'Client Config'!$G$25</f>
        <v/>
      </c>
      <c r="F13" s="19">
        <f>'Client Config'!$C$25</f>
        <v/>
      </c>
      <c r="G13" s="19">
        <f>'Client Config'!$D$25</f>
        <v/>
      </c>
      <c r="H13" s="19">
        <f>'Client Config'!$E$25</f>
        <v/>
      </c>
      <c r="I13" s="19">
        <f>'Client Config'!$F$25</f>
        <v/>
      </c>
      <c r="J13" s="20">
        <f>IF($E13="down",$I13,$F13)</f>
        <v/>
      </c>
      <c r="K13" s="20">
        <f>IF($E13="down",$H13,$G13)</f>
        <v/>
      </c>
      <c r="L13" s="20">
        <f>IF($E13="down",$G13,$H13)</f>
        <v/>
      </c>
      <c r="M13" s="20">
        <f>IF($E13="down",$F13,$I13)</f>
        <v/>
      </c>
      <c r="N13" s="21">
        <f>IF($E13="down",100,0)</f>
        <v/>
      </c>
      <c r="O13" s="21">
        <f>IF($E13="down",75,50)</f>
        <v/>
      </c>
      <c r="P13" s="21">
        <f>IF($E13="down",50,75)</f>
        <v/>
      </c>
      <c r="Q13" s="21">
        <f>IF($E13="down",0,100)</f>
        <v/>
      </c>
      <c r="R13" s="22">
        <f>IF($C13="","",IFERROR(IF($C13&lt;=$J13,$N13,IF($C13&lt;=$K13,$N13+($O13-$N13)*($C13-$J13)/($K13-$J13),IF($C13&lt;=$L13,$O13+($P13-$O13)*($C13-$K13)/($L13-$K13),IF($C13&lt;=$M13,$P13+($Q13-$P13)*($C13-$L13)/($M13-$L13),$Q13)))),"anchor error"))</f>
        <v/>
      </c>
      <c r="S13" s="21">
        <f>IF($R13="","",IF($R13&gt;=85,"Zero-Bureaucracy",IF($R13&gt;=70,"Advanced",IF($R13&gt;=55,"Improving",IF($R13&gt;=40,"Transitional","Bureaucratic"))))</f>
        <v/>
      </c>
      <c r="T13" s="21">
        <f>IF($C13="","awaiting measurement","measured")</f>
        <v/>
      </c>
      <c r="U13" s="21">
        <f>IF($C13="","",$B13&amp;"|"&amp;ROUND($R13,6))</f>
        <v/>
      </c>
      <c r="V13" s="21">
        <f>IF($B13&lt;&gt;"Speed",9999,IF($C13="","",$R13))</f>
        <v/>
      </c>
      <c r="W13" s="21">
        <f>IF($B13&lt;&gt;"Effort",9999,IF($C13="","",$R13))</f>
        <v/>
      </c>
      <c r="X13" s="21">
        <f>IF($B13&lt;&gt;"Automation",9999,IF($C13="","",$R13))</f>
        <v/>
      </c>
      <c r="Y13" s="21">
        <f>IF($B13&lt;&gt;"Duplication",9999,IF($C13="","",$R13))</f>
        <v/>
      </c>
      <c r="Z13" s="21">
        <f>IF($B13&lt;&gt;"Friction",9999,IF($C13="","",$R13))</f>
        <v/>
      </c>
    </row>
    <row r="14">
      <c r="A14" s="16" t="inlineStr">
        <is>
          <t>ZB-FR-02</t>
        </is>
      </c>
      <c r="B14" s="26" t="inlineStr">
        <is>
          <t>Friction</t>
        </is>
      </c>
      <c r="C14" s="18" t="n"/>
      <c r="D14" s="16" t="inlineStr">
        <is>
          <t>% of cases</t>
        </is>
      </c>
      <c r="E14" s="19">
        <f>'Client Config'!$G$26</f>
        <v/>
      </c>
      <c r="F14" s="19">
        <f>'Client Config'!$C$26</f>
        <v/>
      </c>
      <c r="G14" s="19">
        <f>'Client Config'!$D$26</f>
        <v/>
      </c>
      <c r="H14" s="19">
        <f>'Client Config'!$E$26</f>
        <v/>
      </c>
      <c r="I14" s="19">
        <f>'Client Config'!$F$26</f>
        <v/>
      </c>
      <c r="J14" s="20">
        <f>IF($E14="down",$I14,$F14)</f>
        <v/>
      </c>
      <c r="K14" s="20">
        <f>IF($E14="down",$H14,$G14)</f>
        <v/>
      </c>
      <c r="L14" s="20">
        <f>IF($E14="down",$G14,$H14)</f>
        <v/>
      </c>
      <c r="M14" s="20">
        <f>IF($E14="down",$F14,$I14)</f>
        <v/>
      </c>
      <c r="N14" s="21">
        <f>IF($E14="down",100,0)</f>
        <v/>
      </c>
      <c r="O14" s="21">
        <f>IF($E14="down",75,50)</f>
        <v/>
      </c>
      <c r="P14" s="21">
        <f>IF($E14="down",50,75)</f>
        <v/>
      </c>
      <c r="Q14" s="21">
        <f>IF($E14="down",0,100)</f>
        <v/>
      </c>
      <c r="R14" s="22">
        <f>IF($C14="","",IFERROR(IF($C14&lt;=$J14,$N14,IF($C14&lt;=$K14,$N14+($O14-$N14)*($C14-$J14)/($K14-$J14),IF($C14&lt;=$L14,$O14+($P14-$O14)*($C14-$K14)/($L14-$K14),IF($C14&lt;=$M14,$P14+($Q14-$P14)*($C14-$L14)/($M14-$L14),$Q14)))),"anchor error"))</f>
        <v/>
      </c>
      <c r="S14" s="21">
        <f>IF($R14="","",IF($R14&gt;=85,"Zero-Bureaucracy",IF($R14&gt;=70,"Advanced",IF($R14&gt;=55,"Improving",IF($R14&gt;=40,"Transitional","Bureaucratic"))))</f>
        <v/>
      </c>
      <c r="T14" s="21">
        <f>IF($C14="","awaiting measurement","measured")</f>
        <v/>
      </c>
      <c r="U14" s="21">
        <f>IF($C14="","",$B14&amp;"|"&amp;ROUND($R14,6))</f>
        <v/>
      </c>
      <c r="V14" s="21">
        <f>IF($B14&lt;&gt;"Speed",9999,IF($C14="","",$R14))</f>
        <v/>
      </c>
      <c r="W14" s="21">
        <f>IF($B14&lt;&gt;"Effort",9999,IF($C14="","",$R14))</f>
        <v/>
      </c>
      <c r="X14" s="21">
        <f>IF($B14&lt;&gt;"Automation",9999,IF($C14="","",$R14))</f>
        <v/>
      </c>
      <c r="Y14" s="21">
        <f>IF($B14&lt;&gt;"Duplication",9999,IF($C14="","",$R14))</f>
        <v/>
      </c>
      <c r="Z14" s="21">
        <f>IF($B14&lt;&gt;"Friction",9999,IF($C14="","",$R14))</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26" customWidth="1" min="1" max="1"/>
    <col width="18" customWidth="1" min="2" max="2"/>
    <col width="18" customWidth="1" min="3" max="3"/>
    <col width="15" customWidth="1" min="4" max="4"/>
    <col width="21" customWidth="1" min="5" max="5"/>
    <col width="21" customWidth="1" min="6" max="6"/>
    <col width="27" customWidth="1" min="7" max="7"/>
  </cols>
  <sheetData>
    <row r="1">
      <c r="A1" s="27" t="inlineStr">
        <is>
          <t>COMPOSITE ZERO-BUREAUCRACY SCORE</t>
        </is>
      </c>
    </row>
    <row r="3">
      <c r="A3" t="inlineStr">
        <is>
          <t>Client key</t>
        </is>
      </c>
      <c r="B3" s="13">
        <f>'Client Config'!B2</f>
        <v/>
      </c>
    </row>
    <row r="4">
      <c r="A4" t="inlineStr">
        <is>
          <t>Configuration version</t>
        </is>
      </c>
      <c r="B4" s="13">
        <f>'Client Config'!B3</f>
        <v/>
      </c>
    </row>
    <row r="5">
      <c r="A5" t="inlineStr">
        <is>
          <t>KPIs measured</t>
        </is>
      </c>
      <c r="B5" s="13">
        <f>COUNTIF('Scoring Engine'!$T$3:$T$14,"measured")</f>
        <v/>
      </c>
    </row>
    <row r="6">
      <c r="A6" t="inlineStr">
        <is>
          <t>KPIs in library</t>
        </is>
      </c>
      <c r="B6" t="n">
        <v>12</v>
      </c>
    </row>
    <row r="8">
      <c r="A8" s="4" t="inlineStr">
        <is>
          <t>Dimension</t>
        </is>
      </c>
      <c r="B8" s="4" t="inlineStr">
        <is>
          <t>Dimension weight</t>
        </is>
      </c>
      <c r="C8" s="4" t="inlineStr">
        <is>
          <t>KPIs in dimension</t>
        </is>
      </c>
      <c r="D8" s="4" t="inlineStr">
        <is>
          <t>KPIs measured</t>
        </is>
      </c>
      <c r="E8" s="4" t="inlineStr">
        <is>
          <t>Dimension score 0-100</t>
        </is>
      </c>
      <c r="F8" s="4" t="inlineStr">
        <is>
          <t>Weighted contribution</t>
        </is>
      </c>
      <c r="G8" s="4" t="inlineStr">
        <is>
          <t>Weakest KPI in dimension</t>
        </is>
      </c>
    </row>
    <row r="9">
      <c r="A9" s="17" t="inlineStr">
        <is>
          <t>Speed</t>
        </is>
      </c>
      <c r="B9" s="16">
        <f>'Client Config'!$B$7</f>
        <v/>
      </c>
      <c r="C9" s="16">
        <f>COUNTIF('Scoring Engine'!$B$3:$B$14,"Speed")</f>
        <v/>
      </c>
      <c r="D9" s="16">
        <f>COUNTIFS('Scoring Engine'!$B$3:$B$14,"Speed",'Scoring Engine'!$T$3:$T$14,"measured")</f>
        <v/>
      </c>
      <c r="E9" s="28">
        <f>IFERROR(AVERAGEIF('Scoring Engine'!$B$3:$B$14,"Speed",'Scoring Engine'!$R$3:$R$14),"")</f>
        <v/>
      </c>
      <c r="F9" s="28">
        <f>IFERROR(E9*B9/100,"")</f>
        <v/>
      </c>
      <c r="G9" s="16">
        <f>IFERROR(INDEX('Scoring Engine'!$A$3:$A$14,MATCH("Speed|"&amp;ROUND(MIN('Scoring Engine'!$V$3:$V$14),6),'Scoring Engine'!$U$3:$U$14,0)),"")</f>
        <v/>
      </c>
    </row>
    <row r="10">
      <c r="A10" s="23" t="inlineStr">
        <is>
          <t>Effort</t>
        </is>
      </c>
      <c r="B10" s="16">
        <f>'Client Config'!$B$8</f>
        <v/>
      </c>
      <c r="C10" s="16">
        <f>COUNTIF('Scoring Engine'!$B$3:$B$14,"Effort")</f>
        <v/>
      </c>
      <c r="D10" s="16">
        <f>COUNTIFS('Scoring Engine'!$B$3:$B$14,"Effort",'Scoring Engine'!$T$3:$T$14,"measured")</f>
        <v/>
      </c>
      <c r="E10" s="28">
        <f>IFERROR(AVERAGEIF('Scoring Engine'!$B$3:$B$14,"Effort",'Scoring Engine'!$R$3:$R$14),"")</f>
        <v/>
      </c>
      <c r="F10" s="28">
        <f>IFERROR(E10*B10/100,"")</f>
        <v/>
      </c>
      <c r="G10" s="16">
        <f>IFERROR(INDEX('Scoring Engine'!$A$3:$A$14,MATCH("Effort|"&amp;ROUND(MIN('Scoring Engine'!$W$3:$W$14),6),'Scoring Engine'!$U$3:$U$14,0)),"")</f>
        <v/>
      </c>
    </row>
    <row r="11">
      <c r="A11" s="24" t="inlineStr">
        <is>
          <t>Automation</t>
        </is>
      </c>
      <c r="B11" s="16">
        <f>'Client Config'!$B$9</f>
        <v/>
      </c>
      <c r="C11" s="16">
        <f>COUNTIF('Scoring Engine'!$B$3:$B$14,"Automation")</f>
        <v/>
      </c>
      <c r="D11" s="16">
        <f>COUNTIFS('Scoring Engine'!$B$3:$B$14,"Automation",'Scoring Engine'!$T$3:$T$14,"measured")</f>
        <v/>
      </c>
      <c r="E11" s="28">
        <f>IFERROR(AVERAGEIF('Scoring Engine'!$B$3:$B$14,"Automation",'Scoring Engine'!$R$3:$R$14),"")</f>
        <v/>
      </c>
      <c r="F11" s="28">
        <f>IFERROR(E11*B11/100,"")</f>
        <v/>
      </c>
      <c r="G11" s="16">
        <f>IFERROR(INDEX('Scoring Engine'!$A$3:$A$14,MATCH("Automation|"&amp;ROUND(MIN('Scoring Engine'!$X$3:$X$14),6),'Scoring Engine'!$U$3:$U$14,0)),"")</f>
        <v/>
      </c>
    </row>
    <row r="12">
      <c r="A12" s="25" t="inlineStr">
        <is>
          <t>Duplication</t>
        </is>
      </c>
      <c r="B12" s="16">
        <f>'Client Config'!$B$10</f>
        <v/>
      </c>
      <c r="C12" s="16">
        <f>COUNTIF('Scoring Engine'!$B$3:$B$14,"Duplication")</f>
        <v/>
      </c>
      <c r="D12" s="16">
        <f>COUNTIFS('Scoring Engine'!$B$3:$B$14,"Duplication",'Scoring Engine'!$T$3:$T$14,"measured")</f>
        <v/>
      </c>
      <c r="E12" s="28">
        <f>IFERROR(AVERAGEIF('Scoring Engine'!$B$3:$B$14,"Duplication",'Scoring Engine'!$R$3:$R$14),"")</f>
        <v/>
      </c>
      <c r="F12" s="28">
        <f>IFERROR(E12*B12/100,"")</f>
        <v/>
      </c>
      <c r="G12" s="16">
        <f>IFERROR(INDEX('Scoring Engine'!$A$3:$A$14,MATCH("Duplication|"&amp;ROUND(MIN('Scoring Engine'!$Y$3:$Y$14),6),'Scoring Engine'!$U$3:$U$14,0)),"")</f>
        <v/>
      </c>
    </row>
    <row r="13">
      <c r="A13" s="26" t="inlineStr">
        <is>
          <t>Friction</t>
        </is>
      </c>
      <c r="B13" s="16">
        <f>'Client Config'!$B$11</f>
        <v/>
      </c>
      <c r="C13" s="16">
        <f>COUNTIF('Scoring Engine'!$B$3:$B$14,"Friction")</f>
        <v/>
      </c>
      <c r="D13" s="16">
        <f>COUNTIFS('Scoring Engine'!$B$3:$B$14,"Friction",'Scoring Engine'!$T$3:$T$14,"measured")</f>
        <v/>
      </c>
      <c r="E13" s="28">
        <f>IFERROR(AVERAGEIF('Scoring Engine'!$B$3:$B$14,"Friction",'Scoring Engine'!$R$3:$R$14),"")</f>
        <v/>
      </c>
      <c r="F13" s="28">
        <f>IFERROR(E13*B13/100,"")</f>
        <v/>
      </c>
      <c r="G13" s="16">
        <f>IFERROR(INDEX('Scoring Engine'!$A$3:$A$14,MATCH("Friction|"&amp;ROUND(MIN('Scoring Engine'!$Z$3:$Z$14),6),'Scoring Engine'!$U$3:$U$14,0)),"")</f>
        <v/>
      </c>
    </row>
    <row r="15">
      <c r="A15" t="inlineStr">
        <is>
          <t>Composite score 0-100</t>
        </is>
      </c>
      <c r="B15" s="29">
        <f>IFERROR(SUM(F9:F13)*100/SUM(B9:B13),"no data")</f>
        <v/>
      </c>
    </row>
    <row r="16">
      <c r="A16" t="inlineStr">
        <is>
          <t>Composite band</t>
        </is>
      </c>
      <c r="B16" s="30">
        <f>IF(NOT(ISNUMBER(B15)),"no data",IF(B15&gt;=85,"Zero-Bureaucracy",IF(B15&gt;=70,"Advanced",IF(B15&gt;=55,"Improving",IF(B15&gt;=40,"Transitional","Bureaucratic"))))</f>
        <v/>
      </c>
    </row>
    <row r="17">
      <c r="A17" t="inlineStr">
        <is>
          <t>Dimension weight coverage</t>
        </is>
      </c>
      <c r="B17" s="13">
        <f>SUM(B9:B13)</f>
        <v/>
      </c>
    </row>
    <row r="18">
      <c r="A18" t="inlineStr">
        <is>
          <t>Coverage check</t>
        </is>
      </c>
      <c r="B18" s="13">
        <f>IF(SUM(B9:B13)=100,"weights valid","WEIGHTS DO NOT SUM TO 100")</f>
        <v/>
      </c>
    </row>
    <row r="20">
      <c r="A20" t="inlineStr">
        <is>
          <t>Interpretation rule</t>
        </is>
      </c>
      <c r="B20" s="3" t="inlineStr">
        <is>
          <t>Report the composite only together with the weakest KPI. A composite above 70 with one KPI below 40 means the score is being carried by automation while a structural constraint is still in place.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12" customWidth="1" min="1" max="1"/>
    <col width="19" customWidth="1" min="2" max="2"/>
    <col width="18" customWidth="1" min="3" max="3"/>
    <col width="24" customWidth="1" min="4" max="4"/>
    <col width="22" customWidth="1" min="5" max="5"/>
    <col width="24" customWidth="1" min="6" max="6"/>
  </cols>
  <sheetData>
    <row r="1">
      <c r="A1" s="2" t="inlineStr">
        <is>
          <t>Three illustrative profiles. Values are synthetic and sector-neutral. Paste any column into 'Scoring Engine'!C3:C14 and read Composite!B15.</t>
        </is>
      </c>
    </row>
    <row r="3">
      <c r="A3" s="14" t="inlineStr">
        <is>
          <t>KPI id</t>
        </is>
      </c>
      <c r="B3" s="14" t="inlineStr">
        <is>
          <t>Unit</t>
        </is>
      </c>
      <c r="C3" s="14" t="inlineStr">
        <is>
          <t>Direction</t>
        </is>
      </c>
      <c r="D3" s="14" t="inlineStr">
        <is>
          <t>Manual-heavy operation</t>
        </is>
      </c>
      <c r="E3" s="14" t="inlineStr">
        <is>
          <t>Partially automated</t>
        </is>
      </c>
      <c r="F3" s="14" t="inlineStr">
        <is>
          <t>Re-designed operation</t>
        </is>
      </c>
    </row>
    <row r="4">
      <c r="A4" s="16" t="inlineStr">
        <is>
          <t>ZB-SP-01</t>
        </is>
      </c>
      <c r="B4" s="16" t="inlineStr">
        <is>
          <t>hours per case</t>
        </is>
      </c>
      <c r="C4" s="16" t="inlineStr">
        <is>
          <t>lower is better</t>
        </is>
      </c>
      <c r="D4" s="16" t="n">
        <v>120</v>
      </c>
      <c r="E4" s="16" t="n">
        <v>36</v>
      </c>
      <c r="F4" s="16" t="n">
        <v>9</v>
      </c>
    </row>
    <row r="5">
      <c r="A5" s="16" t="inlineStr">
        <is>
          <t>ZB-SP-02</t>
        </is>
      </c>
      <c r="B5" s="16" t="inlineStr">
        <is>
          <t>% of cycle time</t>
        </is>
      </c>
      <c r="C5" s="16" t="inlineStr">
        <is>
          <t>lower is better</t>
        </is>
      </c>
      <c r="D5" s="16" t="n">
        <v>62</v>
      </c>
      <c r="E5" s="16" t="n">
        <v>33</v>
      </c>
      <c r="F5" s="16" t="n">
        <v>6</v>
      </c>
    </row>
    <row r="6">
      <c r="A6" s="16" t="inlineStr">
        <is>
          <t>ZB-SP-03</t>
        </is>
      </c>
      <c r="B6" s="16" t="inlineStr">
        <is>
          <t>% of cases</t>
        </is>
      </c>
      <c r="C6" s="16" t="inlineStr">
        <is>
          <t>higher is better</t>
        </is>
      </c>
      <c r="D6" s="16" t="n">
        <v>34</v>
      </c>
      <c r="E6" s="16" t="n">
        <v>62</v>
      </c>
      <c r="F6" s="16" t="n">
        <v>88</v>
      </c>
    </row>
    <row r="7">
      <c r="A7" s="16" t="inlineStr">
        <is>
          <t>ZB-EF-01</t>
        </is>
      </c>
      <c r="B7" s="16" t="inlineStr">
        <is>
          <t>actions per case</t>
        </is>
      </c>
      <c r="C7" s="16" t="inlineStr">
        <is>
          <t>lower is better</t>
        </is>
      </c>
      <c r="D7" s="16" t="n">
        <v>21</v>
      </c>
      <c r="E7" s="16" t="n">
        <v>11</v>
      </c>
      <c r="F7" s="16" t="n">
        <v>3</v>
      </c>
    </row>
    <row r="8">
      <c r="A8" s="16" t="inlineStr">
        <is>
          <t>ZB-EF-02</t>
        </is>
      </c>
      <c r="B8" s="16" t="inlineStr">
        <is>
          <t>% of effort</t>
        </is>
      </c>
      <c r="C8" s="16" t="inlineStr">
        <is>
          <t>lower is better</t>
        </is>
      </c>
      <c r="D8" s="16" t="n">
        <v>38</v>
      </c>
      <c r="E8" s="16" t="n">
        <v>17</v>
      </c>
      <c r="F8" s="16" t="n">
        <v>4</v>
      </c>
    </row>
    <row r="9">
      <c r="A9" s="16" t="inlineStr">
        <is>
          <t>ZB-AU-01</t>
        </is>
      </c>
      <c r="B9" s="16" t="inlineStr">
        <is>
          <t>% of cases</t>
        </is>
      </c>
      <c r="C9" s="16" t="inlineStr">
        <is>
          <t>higher is better</t>
        </is>
      </c>
      <c r="D9" s="16" t="n">
        <v>6</v>
      </c>
      <c r="E9" s="16" t="n">
        <v>34</v>
      </c>
      <c r="F9" s="16" t="n">
        <v>74</v>
      </c>
    </row>
    <row r="10">
      <c r="A10" s="16" t="inlineStr">
        <is>
          <t>ZB-AU-02</t>
        </is>
      </c>
      <c r="B10" s="16" t="inlineStr">
        <is>
          <t>% of decision points</t>
        </is>
      </c>
      <c r="C10" s="16" t="inlineStr">
        <is>
          <t>higher is better</t>
        </is>
      </c>
      <c r="D10" s="16" t="n">
        <v>18</v>
      </c>
      <c r="E10" s="16" t="n">
        <v>52</v>
      </c>
      <c r="F10" s="16" t="n">
        <v>84</v>
      </c>
    </row>
    <row r="11">
      <c r="A11" s="16" t="inlineStr">
        <is>
          <t>ZB-AU-03</t>
        </is>
      </c>
      <c r="B11" s="16" t="inlineStr">
        <is>
          <t>% of exceptions</t>
        </is>
      </c>
      <c r="C11" s="16" t="inlineStr">
        <is>
          <t>higher is better</t>
        </is>
      </c>
      <c r="D11" s="16" t="n">
        <v>9</v>
      </c>
      <c r="E11" s="16" t="n">
        <v>33</v>
      </c>
      <c r="F11" s="16" t="n">
        <v>68</v>
      </c>
    </row>
    <row r="12">
      <c r="A12" s="16" t="inlineStr">
        <is>
          <t>ZB-DU-01</t>
        </is>
      </c>
      <c r="B12" s="16" t="inlineStr">
        <is>
          <t>elements per case</t>
        </is>
      </c>
      <c r="C12" s="16" t="inlineStr">
        <is>
          <t>lower is better</t>
        </is>
      </c>
      <c r="D12" s="16" t="n">
        <v>14</v>
      </c>
      <c r="E12" s="16" t="n">
        <v>6</v>
      </c>
      <c r="F12" s="16" t="n">
        <v>1</v>
      </c>
    </row>
    <row r="13">
      <c r="A13" s="16" t="inlineStr">
        <is>
          <t>ZB-DU-02</t>
        </is>
      </c>
      <c r="B13" s="16" t="inlineStr">
        <is>
          <t>% of records</t>
        </is>
      </c>
      <c r="C13" s="16" t="inlineStr">
        <is>
          <t>lower is better</t>
        </is>
      </c>
      <c r="D13" s="16" t="n">
        <v>22</v>
      </c>
      <c r="E13" s="16" t="n">
        <v>8</v>
      </c>
      <c r="F13" s="16" t="n">
        <v>1</v>
      </c>
    </row>
    <row r="14">
      <c r="A14" s="16" t="inlineStr">
        <is>
          <t>ZB-FR-01</t>
        </is>
      </c>
      <c r="B14" s="16" t="inlineStr">
        <is>
          <t>transfers per case</t>
        </is>
      </c>
      <c r="C14" s="16" t="inlineStr">
        <is>
          <t>lower is better</t>
        </is>
      </c>
      <c r="D14" s="16" t="n">
        <v>6</v>
      </c>
      <c r="E14" s="16" t="n">
        <v>3</v>
      </c>
      <c r="F14" s="16" t="n">
        <v>1</v>
      </c>
    </row>
    <row r="15">
      <c r="A15" s="16" t="inlineStr">
        <is>
          <t>ZB-FR-02</t>
        </is>
      </c>
      <c r="B15" s="16" t="inlineStr">
        <is>
          <t>% of cases</t>
        </is>
      </c>
      <c r="C15" s="16" t="inlineStr">
        <is>
          <t>lower is better</t>
        </is>
      </c>
      <c r="D15" s="16" t="n">
        <v>31</v>
      </c>
      <c r="E15" s="16" t="n">
        <v>12</v>
      </c>
      <c r="F15" s="16" t="n">
        <v>3</v>
      </c>
    </row>
    <row r="18">
      <c r="A18" s="31" t="inlineStr">
        <is>
          <t>COMPUTED IN THIS SHEET (live formulas, identical model to the Scoring Engine)</t>
        </is>
      </c>
    </row>
    <row r="19">
      <c r="A19" s="4" t="inlineStr">
        <is>
          <t>KPI id</t>
        </is>
      </c>
      <c r="B19" s="4" t="inlineStr">
        <is>
          <t>Dimension</t>
        </is>
      </c>
      <c r="C19" s="4" t="inlineStr">
        <is>
          <t>Poor</t>
        </is>
      </c>
      <c r="D19" s="4" t="inlineStr">
        <is>
          <t>Adequate</t>
        </is>
      </c>
      <c r="E19" s="4" t="inlineStr">
        <is>
          <t>Target</t>
        </is>
      </c>
      <c r="F19" s="4" t="inlineStr">
        <is>
          <t>Excellent</t>
        </is>
      </c>
      <c r="G19" s="4" t="inlineStr">
        <is>
          <t>Direction</t>
        </is>
      </c>
      <c r="H19" s="4" t="inlineStr">
        <is>
          <t>score: Manual-heavy operation</t>
        </is>
      </c>
      <c r="I19" s="4" t="inlineStr">
        <is>
          <t>score: Partially automated</t>
        </is>
      </c>
      <c r="J19" s="4" t="inlineStr">
        <is>
          <t>score: Re-designed operation</t>
        </is>
      </c>
    </row>
    <row r="20">
      <c r="A20" s="16" t="inlineStr">
        <is>
          <t>ZB-SP-01</t>
        </is>
      </c>
      <c r="B20" s="17" t="inlineStr">
        <is>
          <t>Speed</t>
        </is>
      </c>
      <c r="C20" s="16">
        <f>'Client Config'!$C$15</f>
        <v/>
      </c>
      <c r="D20" s="16">
        <f>'Client Config'!$D$15</f>
        <v/>
      </c>
      <c r="E20" s="16">
        <f>'Client Config'!$E$15</f>
        <v/>
      </c>
      <c r="F20" s="16">
        <f>'Client Config'!$F$15</f>
        <v/>
      </c>
      <c r="G20" s="16">
        <f>'Client Config'!$G$15</f>
        <v/>
      </c>
      <c r="H20" s="22">
        <f>IFERROR(IF(D4&lt;=IF($G20="down",$F20,$C20),IF($G20="down",100,0),IF(D4&lt;=IF($G20="down",$E20,$D20),IF($G20="down",100,0)+(IF($G20="down",75,50)-IF($G20="down",100,0))*(D4-IF($G20="down",$F20,$C20))/(IF($G20="down",$E20,$D20)-IF($G20="down",$F20,$C20)),IF(D4&lt;=IF($G20="down",$D20,$E20),IF($G20="down",75,50)+(IF($G20="down",50,75)-IF($G20="down",75,50))*(D4-IF($G20="down",$E20,$D20))/(IF($G20="down",$D20,$E20)-IF($G20="down",$E20,$D20)),IF(D4&lt;=IF($G20="down",$C20,$F20),IF($G20="down",50,75)+(IF($G20="down",0,100)-IF($G20="down",50,75))*(D4-IF($G20="down",$D20,$E20))/(IF($G20="down",$C20,$F20)-IF($G20="down",$D20,$E20)),IF($G20="down",0,100))))),"anchor error")</f>
        <v/>
      </c>
      <c r="I20" s="22">
        <f>IFERROR(IF(E4&lt;=IF($G20="down",$F20,$C20),IF($G20="down",100,0),IF(E4&lt;=IF($G20="down",$E20,$D20),IF($G20="down",100,0)+(IF($G20="down",75,50)-IF($G20="down",100,0))*(E4-IF($G20="down",$F20,$C20))/(IF($G20="down",$E20,$D20)-IF($G20="down",$F20,$C20)),IF(E4&lt;=IF($G20="down",$D20,$E20),IF($G20="down",75,50)+(IF($G20="down",50,75)-IF($G20="down",75,50))*(E4-IF($G20="down",$E20,$D20))/(IF($G20="down",$D20,$E20)-IF($G20="down",$E20,$D20)),IF(E4&lt;=IF($G20="down",$C20,$F20),IF($G20="down",50,75)+(IF($G20="down",0,100)-IF($G20="down",50,75))*(E4-IF($G20="down",$D20,$E20))/(IF($G20="down",$C20,$F20)-IF($G20="down",$D20,$E20)),IF($G20="down",0,100))))),"anchor error")</f>
        <v/>
      </c>
      <c r="J20" s="22">
        <f>IFERROR(IF(F4&lt;=IF($G20="down",$F20,$C20),IF($G20="down",100,0),IF(F4&lt;=IF($G20="down",$E20,$D20),IF($G20="down",100,0)+(IF($G20="down",75,50)-IF($G20="down",100,0))*(F4-IF($G20="down",$F20,$C20))/(IF($G20="down",$E20,$D20)-IF($G20="down",$F20,$C20)),IF(F4&lt;=IF($G20="down",$D20,$E20),IF($G20="down",75,50)+(IF($G20="down",50,75)-IF($G20="down",75,50))*(F4-IF($G20="down",$E20,$D20))/(IF($G20="down",$D20,$E20)-IF($G20="down",$E20,$D20)),IF(F4&lt;=IF($G20="down",$C20,$F20),IF($G20="down",50,75)+(IF($G20="down",0,100)-IF($G20="down",50,75))*(F4-IF($G20="down",$D20,$E20))/(IF($G20="down",$C20,$F20)-IF($G20="down",$D20,$E20)),IF($G20="down",0,100))))),"anchor error")</f>
        <v/>
      </c>
    </row>
    <row r="21">
      <c r="A21" s="16" t="inlineStr">
        <is>
          <t>ZB-SP-02</t>
        </is>
      </c>
      <c r="B21" s="17" t="inlineStr">
        <is>
          <t>Speed</t>
        </is>
      </c>
      <c r="C21" s="16">
        <f>'Client Config'!$C$16</f>
        <v/>
      </c>
      <c r="D21" s="16">
        <f>'Client Config'!$D$16</f>
        <v/>
      </c>
      <c r="E21" s="16">
        <f>'Client Config'!$E$16</f>
        <v/>
      </c>
      <c r="F21" s="16">
        <f>'Client Config'!$F$16</f>
        <v/>
      </c>
      <c r="G21" s="16">
        <f>'Client Config'!$G$16</f>
        <v/>
      </c>
      <c r="H21" s="22">
        <f>IFERROR(IF(D5&lt;=IF($G21="down",$F21,$C21),IF($G21="down",100,0),IF(D5&lt;=IF($G21="down",$E21,$D21),IF($G21="down",100,0)+(IF($G21="down",75,50)-IF($G21="down",100,0))*(D5-IF($G21="down",$F21,$C21))/(IF($G21="down",$E21,$D21)-IF($G21="down",$F21,$C21)),IF(D5&lt;=IF($G21="down",$D21,$E21),IF($G21="down",75,50)+(IF($G21="down",50,75)-IF($G21="down",75,50))*(D5-IF($G21="down",$E21,$D21))/(IF($G21="down",$D21,$E21)-IF($G21="down",$E21,$D21)),IF(D5&lt;=IF($G21="down",$C21,$F21),IF($G21="down",50,75)+(IF($G21="down",0,100)-IF($G21="down",50,75))*(D5-IF($G21="down",$D21,$E21))/(IF($G21="down",$C21,$F21)-IF($G21="down",$D21,$E21)),IF($G21="down",0,100))))),"anchor error")</f>
        <v/>
      </c>
      <c r="I21" s="22">
        <f>IFERROR(IF(E5&lt;=IF($G21="down",$F21,$C21),IF($G21="down",100,0),IF(E5&lt;=IF($G21="down",$E21,$D21),IF($G21="down",100,0)+(IF($G21="down",75,50)-IF($G21="down",100,0))*(E5-IF($G21="down",$F21,$C21))/(IF($G21="down",$E21,$D21)-IF($G21="down",$F21,$C21)),IF(E5&lt;=IF($G21="down",$D21,$E21),IF($G21="down",75,50)+(IF($G21="down",50,75)-IF($G21="down",75,50))*(E5-IF($G21="down",$E21,$D21))/(IF($G21="down",$D21,$E21)-IF($G21="down",$E21,$D21)),IF(E5&lt;=IF($G21="down",$C21,$F21),IF($G21="down",50,75)+(IF($G21="down",0,100)-IF($G21="down",50,75))*(E5-IF($G21="down",$D21,$E21))/(IF($G21="down",$C21,$F21)-IF($G21="down",$D21,$E21)),IF($G21="down",0,100))))),"anchor error")</f>
        <v/>
      </c>
      <c r="J21" s="22">
        <f>IFERROR(IF(F5&lt;=IF($G21="down",$F21,$C21),IF($G21="down",100,0),IF(F5&lt;=IF($G21="down",$E21,$D21),IF($G21="down",100,0)+(IF($G21="down",75,50)-IF($G21="down",100,0))*(F5-IF($G21="down",$F21,$C21))/(IF($G21="down",$E21,$D21)-IF($G21="down",$F21,$C21)),IF(F5&lt;=IF($G21="down",$D21,$E21),IF($G21="down",75,50)+(IF($G21="down",50,75)-IF($G21="down",75,50))*(F5-IF($G21="down",$E21,$D21))/(IF($G21="down",$D21,$E21)-IF($G21="down",$E21,$D21)),IF(F5&lt;=IF($G21="down",$C21,$F21),IF($G21="down",50,75)+(IF($G21="down",0,100)-IF($G21="down",50,75))*(F5-IF($G21="down",$D21,$E21))/(IF($G21="down",$C21,$F21)-IF($G21="down",$D21,$E21)),IF($G21="down",0,100))))),"anchor error")</f>
        <v/>
      </c>
    </row>
    <row r="22">
      <c r="A22" s="16" t="inlineStr">
        <is>
          <t>ZB-SP-03</t>
        </is>
      </c>
      <c r="B22" s="17" t="inlineStr">
        <is>
          <t>Speed</t>
        </is>
      </c>
      <c r="C22" s="16">
        <f>'Client Config'!$C$17</f>
        <v/>
      </c>
      <c r="D22" s="16">
        <f>'Client Config'!$D$17</f>
        <v/>
      </c>
      <c r="E22" s="16">
        <f>'Client Config'!$E$17</f>
        <v/>
      </c>
      <c r="F22" s="16">
        <f>'Client Config'!$F$17</f>
        <v/>
      </c>
      <c r="G22" s="16">
        <f>'Client Config'!$G$17</f>
        <v/>
      </c>
      <c r="H22" s="22">
        <f>IFERROR(IF(D6&lt;=IF($G22="down",$F22,$C22),IF($G22="down",100,0),IF(D6&lt;=IF($G22="down",$E22,$D22),IF($G22="down",100,0)+(IF($G22="down",75,50)-IF($G22="down",100,0))*(D6-IF($G22="down",$F22,$C22))/(IF($G22="down",$E22,$D22)-IF($G22="down",$F22,$C22)),IF(D6&lt;=IF($G22="down",$D22,$E22),IF($G22="down",75,50)+(IF($G22="down",50,75)-IF($G22="down",75,50))*(D6-IF($G22="down",$E22,$D22))/(IF($G22="down",$D22,$E22)-IF($G22="down",$E22,$D22)),IF(D6&lt;=IF($G22="down",$C22,$F22),IF($G22="down",50,75)+(IF($G22="down",0,100)-IF($G22="down",50,75))*(D6-IF($G22="down",$D22,$E22))/(IF($G22="down",$C22,$F22)-IF($G22="down",$D22,$E22)),IF($G22="down",0,100))))),"anchor error")</f>
        <v/>
      </c>
      <c r="I22" s="22">
        <f>IFERROR(IF(E6&lt;=IF($G22="down",$F22,$C22),IF($G22="down",100,0),IF(E6&lt;=IF($G22="down",$E22,$D22),IF($G22="down",100,0)+(IF($G22="down",75,50)-IF($G22="down",100,0))*(E6-IF($G22="down",$F22,$C22))/(IF($G22="down",$E22,$D22)-IF($G22="down",$F22,$C22)),IF(E6&lt;=IF($G22="down",$D22,$E22),IF($G22="down",75,50)+(IF($G22="down",50,75)-IF($G22="down",75,50))*(E6-IF($G22="down",$E22,$D22))/(IF($G22="down",$D22,$E22)-IF($G22="down",$E22,$D22)),IF(E6&lt;=IF($G22="down",$C22,$F22),IF($G22="down",50,75)+(IF($G22="down",0,100)-IF($G22="down",50,75))*(E6-IF($G22="down",$D22,$E22))/(IF($G22="down",$C22,$F22)-IF($G22="down",$D22,$E22)),IF($G22="down",0,100))))),"anchor error")</f>
        <v/>
      </c>
      <c r="J22" s="22">
        <f>IFERROR(IF(F6&lt;=IF($G22="down",$F22,$C22),IF($G22="down",100,0),IF(F6&lt;=IF($G22="down",$E22,$D22),IF($G22="down",100,0)+(IF($G22="down",75,50)-IF($G22="down",100,0))*(F6-IF($G22="down",$F22,$C22))/(IF($G22="down",$E22,$D22)-IF($G22="down",$F22,$C22)),IF(F6&lt;=IF($G22="down",$D22,$E22),IF($G22="down",75,50)+(IF($G22="down",50,75)-IF($G22="down",75,50))*(F6-IF($G22="down",$E22,$D22))/(IF($G22="down",$D22,$E22)-IF($G22="down",$E22,$D22)),IF(F6&lt;=IF($G22="down",$C22,$F22),IF($G22="down",50,75)+(IF($G22="down",0,100)-IF($G22="down",50,75))*(F6-IF($G22="down",$D22,$E22))/(IF($G22="down",$C22,$F22)-IF($G22="down",$D22,$E22)),IF($G22="down",0,100))))),"anchor error")</f>
        <v/>
      </c>
    </row>
    <row r="23">
      <c r="A23" s="16" t="inlineStr">
        <is>
          <t>ZB-EF-01</t>
        </is>
      </c>
      <c r="B23" s="23" t="inlineStr">
        <is>
          <t>Effort</t>
        </is>
      </c>
      <c r="C23" s="16">
        <f>'Client Config'!$C$18</f>
        <v/>
      </c>
      <c r="D23" s="16">
        <f>'Client Config'!$D$18</f>
        <v/>
      </c>
      <c r="E23" s="16">
        <f>'Client Config'!$E$18</f>
        <v/>
      </c>
      <c r="F23" s="16">
        <f>'Client Config'!$F$18</f>
        <v/>
      </c>
      <c r="G23" s="16">
        <f>'Client Config'!$G$18</f>
        <v/>
      </c>
      <c r="H23" s="22">
        <f>IFERROR(IF(D7&lt;=IF($G23="down",$F23,$C23),IF($G23="down",100,0),IF(D7&lt;=IF($G23="down",$E23,$D23),IF($G23="down",100,0)+(IF($G23="down",75,50)-IF($G23="down",100,0))*(D7-IF($G23="down",$F23,$C23))/(IF($G23="down",$E23,$D23)-IF($G23="down",$F23,$C23)),IF(D7&lt;=IF($G23="down",$D23,$E23),IF($G23="down",75,50)+(IF($G23="down",50,75)-IF($G23="down",75,50))*(D7-IF($G23="down",$E23,$D23))/(IF($G23="down",$D23,$E23)-IF($G23="down",$E23,$D23)),IF(D7&lt;=IF($G23="down",$C23,$F23),IF($G23="down",50,75)+(IF($G23="down",0,100)-IF($G23="down",50,75))*(D7-IF($G23="down",$D23,$E23))/(IF($G23="down",$C23,$F23)-IF($G23="down",$D23,$E23)),IF($G23="down",0,100))))),"anchor error")</f>
        <v/>
      </c>
      <c r="I23" s="22">
        <f>IFERROR(IF(E7&lt;=IF($G23="down",$F23,$C23),IF($G23="down",100,0),IF(E7&lt;=IF($G23="down",$E23,$D23),IF($G23="down",100,0)+(IF($G23="down",75,50)-IF($G23="down",100,0))*(E7-IF($G23="down",$F23,$C23))/(IF($G23="down",$E23,$D23)-IF($G23="down",$F23,$C23)),IF(E7&lt;=IF($G23="down",$D23,$E23),IF($G23="down",75,50)+(IF($G23="down",50,75)-IF($G23="down",75,50))*(E7-IF($G23="down",$E23,$D23))/(IF($G23="down",$D23,$E23)-IF($G23="down",$E23,$D23)),IF(E7&lt;=IF($G23="down",$C23,$F23),IF($G23="down",50,75)+(IF($G23="down",0,100)-IF($G23="down",50,75))*(E7-IF($G23="down",$D23,$E23))/(IF($G23="down",$C23,$F23)-IF($G23="down",$D23,$E23)),IF($G23="down",0,100))))),"anchor error")</f>
        <v/>
      </c>
      <c r="J23" s="22">
        <f>IFERROR(IF(F7&lt;=IF($G23="down",$F23,$C23),IF($G23="down",100,0),IF(F7&lt;=IF($G23="down",$E23,$D23),IF($G23="down",100,0)+(IF($G23="down",75,50)-IF($G23="down",100,0))*(F7-IF($G23="down",$F23,$C23))/(IF($G23="down",$E23,$D23)-IF($G23="down",$F23,$C23)),IF(F7&lt;=IF($G23="down",$D23,$E23),IF($G23="down",75,50)+(IF($G23="down",50,75)-IF($G23="down",75,50))*(F7-IF($G23="down",$E23,$D23))/(IF($G23="down",$D23,$E23)-IF($G23="down",$E23,$D23)),IF(F7&lt;=IF($G23="down",$C23,$F23),IF($G23="down",50,75)+(IF($G23="down",0,100)-IF($G23="down",50,75))*(F7-IF($G23="down",$D23,$E23))/(IF($G23="down",$C23,$F23)-IF($G23="down",$D23,$E23)),IF($G23="down",0,100))))),"anchor error")</f>
        <v/>
      </c>
    </row>
    <row r="24">
      <c r="A24" s="16" t="inlineStr">
        <is>
          <t>ZB-EF-02</t>
        </is>
      </c>
      <c r="B24" s="23" t="inlineStr">
        <is>
          <t>Effort</t>
        </is>
      </c>
      <c r="C24" s="16">
        <f>'Client Config'!$C$19</f>
        <v/>
      </c>
      <c r="D24" s="16">
        <f>'Client Config'!$D$19</f>
        <v/>
      </c>
      <c r="E24" s="16">
        <f>'Client Config'!$E$19</f>
        <v/>
      </c>
      <c r="F24" s="16">
        <f>'Client Config'!$F$19</f>
        <v/>
      </c>
      <c r="G24" s="16">
        <f>'Client Config'!$G$19</f>
        <v/>
      </c>
      <c r="H24" s="22">
        <f>IFERROR(IF(D8&lt;=IF($G24="down",$F24,$C24),IF($G24="down",100,0),IF(D8&lt;=IF($G24="down",$E24,$D24),IF($G24="down",100,0)+(IF($G24="down",75,50)-IF($G24="down",100,0))*(D8-IF($G24="down",$F24,$C24))/(IF($G24="down",$E24,$D24)-IF($G24="down",$F24,$C24)),IF(D8&lt;=IF($G24="down",$D24,$E24),IF($G24="down",75,50)+(IF($G24="down",50,75)-IF($G24="down",75,50))*(D8-IF($G24="down",$E24,$D24))/(IF($G24="down",$D24,$E24)-IF($G24="down",$E24,$D24)),IF(D8&lt;=IF($G24="down",$C24,$F24),IF($G24="down",50,75)+(IF($G24="down",0,100)-IF($G24="down",50,75))*(D8-IF($G24="down",$D24,$E24))/(IF($G24="down",$C24,$F24)-IF($G24="down",$D24,$E24)),IF($G24="down",0,100))))),"anchor error")</f>
        <v/>
      </c>
      <c r="I24" s="22">
        <f>IFERROR(IF(E8&lt;=IF($G24="down",$F24,$C24),IF($G24="down",100,0),IF(E8&lt;=IF($G24="down",$E24,$D24),IF($G24="down",100,0)+(IF($G24="down",75,50)-IF($G24="down",100,0))*(E8-IF($G24="down",$F24,$C24))/(IF($G24="down",$E24,$D24)-IF($G24="down",$F24,$C24)),IF(E8&lt;=IF($G24="down",$D24,$E24),IF($G24="down",75,50)+(IF($G24="down",50,75)-IF($G24="down",75,50))*(E8-IF($G24="down",$E24,$D24))/(IF($G24="down",$D24,$E24)-IF($G24="down",$E24,$D24)),IF(E8&lt;=IF($G24="down",$C24,$F24),IF($G24="down",50,75)+(IF($G24="down",0,100)-IF($G24="down",50,75))*(E8-IF($G24="down",$D24,$E24))/(IF($G24="down",$C24,$F24)-IF($G24="down",$D24,$E24)),IF($G24="down",0,100))))),"anchor error")</f>
        <v/>
      </c>
      <c r="J24" s="22">
        <f>IFERROR(IF(F8&lt;=IF($G24="down",$F24,$C24),IF($G24="down",100,0),IF(F8&lt;=IF($G24="down",$E24,$D24),IF($G24="down",100,0)+(IF($G24="down",75,50)-IF($G24="down",100,0))*(F8-IF($G24="down",$F24,$C24))/(IF($G24="down",$E24,$D24)-IF($G24="down",$F24,$C24)),IF(F8&lt;=IF($G24="down",$D24,$E24),IF($G24="down",75,50)+(IF($G24="down",50,75)-IF($G24="down",75,50))*(F8-IF($G24="down",$E24,$D24))/(IF($G24="down",$D24,$E24)-IF($G24="down",$E24,$D24)),IF(F8&lt;=IF($G24="down",$C24,$F24),IF($G24="down",50,75)+(IF($G24="down",0,100)-IF($G24="down",50,75))*(F8-IF($G24="down",$D24,$E24))/(IF($G24="down",$C24,$F24)-IF($G24="down",$D24,$E24)),IF($G24="down",0,100))))),"anchor error")</f>
        <v/>
      </c>
    </row>
    <row r="25">
      <c r="A25" s="16" t="inlineStr">
        <is>
          <t>ZB-AU-01</t>
        </is>
      </c>
      <c r="B25" s="24" t="inlineStr">
        <is>
          <t>Automation</t>
        </is>
      </c>
      <c r="C25" s="16">
        <f>'Client Config'!$C$20</f>
        <v/>
      </c>
      <c r="D25" s="16">
        <f>'Client Config'!$D$20</f>
        <v/>
      </c>
      <c r="E25" s="16">
        <f>'Client Config'!$E$20</f>
        <v/>
      </c>
      <c r="F25" s="16">
        <f>'Client Config'!$F$20</f>
        <v/>
      </c>
      <c r="G25" s="16">
        <f>'Client Config'!$G$20</f>
        <v/>
      </c>
      <c r="H25" s="22">
        <f>IFERROR(IF(D9&lt;=IF($G25="down",$F25,$C25),IF($G25="down",100,0),IF(D9&lt;=IF($G25="down",$E25,$D25),IF($G25="down",100,0)+(IF($G25="down",75,50)-IF($G25="down",100,0))*(D9-IF($G25="down",$F25,$C25))/(IF($G25="down",$E25,$D25)-IF($G25="down",$F25,$C25)),IF(D9&lt;=IF($G25="down",$D25,$E25),IF($G25="down",75,50)+(IF($G25="down",50,75)-IF($G25="down",75,50))*(D9-IF($G25="down",$E25,$D25))/(IF($G25="down",$D25,$E25)-IF($G25="down",$E25,$D25)),IF(D9&lt;=IF($G25="down",$C25,$F25),IF($G25="down",50,75)+(IF($G25="down",0,100)-IF($G25="down",50,75))*(D9-IF($G25="down",$D25,$E25))/(IF($G25="down",$C25,$F25)-IF($G25="down",$D25,$E25)),IF($G25="down",0,100))))),"anchor error")</f>
        <v/>
      </c>
      <c r="I25" s="22">
        <f>IFERROR(IF(E9&lt;=IF($G25="down",$F25,$C25),IF($G25="down",100,0),IF(E9&lt;=IF($G25="down",$E25,$D25),IF($G25="down",100,0)+(IF($G25="down",75,50)-IF($G25="down",100,0))*(E9-IF($G25="down",$F25,$C25))/(IF($G25="down",$E25,$D25)-IF($G25="down",$F25,$C25)),IF(E9&lt;=IF($G25="down",$D25,$E25),IF($G25="down",75,50)+(IF($G25="down",50,75)-IF($G25="down",75,50))*(E9-IF($G25="down",$E25,$D25))/(IF($G25="down",$D25,$E25)-IF($G25="down",$E25,$D25)),IF(E9&lt;=IF($G25="down",$C25,$F25),IF($G25="down",50,75)+(IF($G25="down",0,100)-IF($G25="down",50,75))*(E9-IF($G25="down",$D25,$E25))/(IF($G25="down",$C25,$F25)-IF($G25="down",$D25,$E25)),IF($G25="down",0,100))))),"anchor error")</f>
        <v/>
      </c>
      <c r="J25" s="22">
        <f>IFERROR(IF(F9&lt;=IF($G25="down",$F25,$C25),IF($G25="down",100,0),IF(F9&lt;=IF($G25="down",$E25,$D25),IF($G25="down",100,0)+(IF($G25="down",75,50)-IF($G25="down",100,0))*(F9-IF($G25="down",$F25,$C25))/(IF($G25="down",$E25,$D25)-IF($G25="down",$F25,$C25)),IF(F9&lt;=IF($G25="down",$D25,$E25),IF($G25="down",75,50)+(IF($G25="down",50,75)-IF($G25="down",75,50))*(F9-IF($G25="down",$E25,$D25))/(IF($G25="down",$D25,$E25)-IF($G25="down",$E25,$D25)),IF(F9&lt;=IF($G25="down",$C25,$F25),IF($G25="down",50,75)+(IF($G25="down",0,100)-IF($G25="down",50,75))*(F9-IF($G25="down",$D25,$E25))/(IF($G25="down",$C25,$F25)-IF($G25="down",$D25,$E25)),IF($G25="down",0,100))))),"anchor error")</f>
        <v/>
      </c>
    </row>
    <row r="26">
      <c r="A26" s="16" t="inlineStr">
        <is>
          <t>ZB-AU-02</t>
        </is>
      </c>
      <c r="B26" s="24" t="inlineStr">
        <is>
          <t>Automation</t>
        </is>
      </c>
      <c r="C26" s="16">
        <f>'Client Config'!$C$21</f>
        <v/>
      </c>
      <c r="D26" s="16">
        <f>'Client Config'!$D$21</f>
        <v/>
      </c>
      <c r="E26" s="16">
        <f>'Client Config'!$E$21</f>
        <v/>
      </c>
      <c r="F26" s="16">
        <f>'Client Config'!$F$21</f>
        <v/>
      </c>
      <c r="G26" s="16">
        <f>'Client Config'!$G$21</f>
        <v/>
      </c>
      <c r="H26" s="22">
        <f>IFERROR(IF(D10&lt;=IF($G26="down",$F26,$C26),IF($G26="down",100,0),IF(D10&lt;=IF($G26="down",$E26,$D26),IF($G26="down",100,0)+(IF($G26="down",75,50)-IF($G26="down",100,0))*(D10-IF($G26="down",$F26,$C26))/(IF($G26="down",$E26,$D26)-IF($G26="down",$F26,$C26)),IF(D10&lt;=IF($G26="down",$D26,$E26),IF($G26="down",75,50)+(IF($G26="down",50,75)-IF($G26="down",75,50))*(D10-IF($G26="down",$E26,$D26))/(IF($G26="down",$D26,$E26)-IF($G26="down",$E26,$D26)),IF(D10&lt;=IF($G26="down",$C26,$F26),IF($G26="down",50,75)+(IF($G26="down",0,100)-IF($G26="down",50,75))*(D10-IF($G26="down",$D26,$E26))/(IF($G26="down",$C26,$F26)-IF($G26="down",$D26,$E26)),IF($G26="down",0,100))))),"anchor error")</f>
        <v/>
      </c>
      <c r="I26" s="22">
        <f>IFERROR(IF(E10&lt;=IF($G26="down",$F26,$C26),IF($G26="down",100,0),IF(E10&lt;=IF($G26="down",$E26,$D26),IF($G26="down",100,0)+(IF($G26="down",75,50)-IF($G26="down",100,0))*(E10-IF($G26="down",$F26,$C26))/(IF($G26="down",$E26,$D26)-IF($G26="down",$F26,$C26)),IF(E10&lt;=IF($G26="down",$D26,$E26),IF($G26="down",75,50)+(IF($G26="down",50,75)-IF($G26="down",75,50))*(E10-IF($G26="down",$E26,$D26))/(IF($G26="down",$D26,$E26)-IF($G26="down",$E26,$D26)),IF(E10&lt;=IF($G26="down",$C26,$F26),IF($G26="down",50,75)+(IF($G26="down",0,100)-IF($G26="down",50,75))*(E10-IF($G26="down",$D26,$E26))/(IF($G26="down",$C26,$F26)-IF($G26="down",$D26,$E26)),IF($G26="down",0,100))))),"anchor error")</f>
        <v/>
      </c>
      <c r="J26" s="22">
        <f>IFERROR(IF(F10&lt;=IF($G26="down",$F26,$C26),IF($G26="down",100,0),IF(F10&lt;=IF($G26="down",$E26,$D26),IF($G26="down",100,0)+(IF($G26="down",75,50)-IF($G26="down",100,0))*(F10-IF($G26="down",$F26,$C26))/(IF($G26="down",$E26,$D26)-IF($G26="down",$F26,$C26)),IF(F10&lt;=IF($G26="down",$D26,$E26),IF($G26="down",75,50)+(IF($G26="down",50,75)-IF($G26="down",75,50))*(F10-IF($G26="down",$E26,$D26))/(IF($G26="down",$D26,$E26)-IF($G26="down",$E26,$D26)),IF(F10&lt;=IF($G26="down",$C26,$F26),IF($G26="down",50,75)+(IF($G26="down",0,100)-IF($G26="down",50,75))*(F10-IF($G26="down",$D26,$E26))/(IF($G26="down",$C26,$F26)-IF($G26="down",$D26,$E26)),IF($G26="down",0,100))))),"anchor error")</f>
        <v/>
      </c>
    </row>
    <row r="27">
      <c r="A27" s="16" t="inlineStr">
        <is>
          <t>ZB-AU-03</t>
        </is>
      </c>
      <c r="B27" s="24" t="inlineStr">
        <is>
          <t>Automation</t>
        </is>
      </c>
      <c r="C27" s="16">
        <f>'Client Config'!$C$22</f>
        <v/>
      </c>
      <c r="D27" s="16">
        <f>'Client Config'!$D$22</f>
        <v/>
      </c>
      <c r="E27" s="16">
        <f>'Client Config'!$E$22</f>
        <v/>
      </c>
      <c r="F27" s="16">
        <f>'Client Config'!$F$22</f>
        <v/>
      </c>
      <c r="G27" s="16">
        <f>'Client Config'!$G$22</f>
        <v/>
      </c>
      <c r="H27" s="22">
        <f>IFERROR(IF(D11&lt;=IF($G27="down",$F27,$C27),IF($G27="down",100,0),IF(D11&lt;=IF($G27="down",$E27,$D27),IF($G27="down",100,0)+(IF($G27="down",75,50)-IF($G27="down",100,0))*(D11-IF($G27="down",$F27,$C27))/(IF($G27="down",$E27,$D27)-IF($G27="down",$F27,$C27)),IF(D11&lt;=IF($G27="down",$D27,$E27),IF($G27="down",75,50)+(IF($G27="down",50,75)-IF($G27="down",75,50))*(D11-IF($G27="down",$E27,$D27))/(IF($G27="down",$D27,$E27)-IF($G27="down",$E27,$D27)),IF(D11&lt;=IF($G27="down",$C27,$F27),IF($G27="down",50,75)+(IF($G27="down",0,100)-IF($G27="down",50,75))*(D11-IF($G27="down",$D27,$E27))/(IF($G27="down",$C27,$F27)-IF($G27="down",$D27,$E27)),IF($G27="down",0,100))))),"anchor error")</f>
        <v/>
      </c>
      <c r="I27" s="22">
        <f>IFERROR(IF(E11&lt;=IF($G27="down",$F27,$C27),IF($G27="down",100,0),IF(E11&lt;=IF($G27="down",$E27,$D27),IF($G27="down",100,0)+(IF($G27="down",75,50)-IF($G27="down",100,0))*(E11-IF($G27="down",$F27,$C27))/(IF($G27="down",$E27,$D27)-IF($G27="down",$F27,$C27)),IF(E11&lt;=IF($G27="down",$D27,$E27),IF($G27="down",75,50)+(IF($G27="down",50,75)-IF($G27="down",75,50))*(E11-IF($G27="down",$E27,$D27))/(IF($G27="down",$D27,$E27)-IF($G27="down",$E27,$D27)),IF(E11&lt;=IF($G27="down",$C27,$F27),IF($G27="down",50,75)+(IF($G27="down",0,100)-IF($G27="down",50,75))*(E11-IF($G27="down",$D27,$E27))/(IF($G27="down",$C27,$F27)-IF($G27="down",$D27,$E27)),IF($G27="down",0,100))))),"anchor error")</f>
        <v/>
      </c>
      <c r="J27" s="22">
        <f>IFERROR(IF(F11&lt;=IF($G27="down",$F27,$C27),IF($G27="down",100,0),IF(F11&lt;=IF($G27="down",$E27,$D27),IF($G27="down",100,0)+(IF($G27="down",75,50)-IF($G27="down",100,0))*(F11-IF($G27="down",$F27,$C27))/(IF($G27="down",$E27,$D27)-IF($G27="down",$F27,$C27)),IF(F11&lt;=IF($G27="down",$D27,$E27),IF($G27="down",75,50)+(IF($G27="down",50,75)-IF($G27="down",75,50))*(F11-IF($G27="down",$E27,$D27))/(IF($G27="down",$D27,$E27)-IF($G27="down",$E27,$D27)),IF(F11&lt;=IF($G27="down",$C27,$F27),IF($G27="down",50,75)+(IF($G27="down",0,100)-IF($G27="down",50,75))*(F11-IF($G27="down",$D27,$E27))/(IF($G27="down",$C27,$F27)-IF($G27="down",$D27,$E27)),IF($G27="down",0,100))))),"anchor error")</f>
        <v/>
      </c>
    </row>
    <row r="28">
      <c r="A28" s="16" t="inlineStr">
        <is>
          <t>ZB-DU-01</t>
        </is>
      </c>
      <c r="B28" s="25" t="inlineStr">
        <is>
          <t>Duplication</t>
        </is>
      </c>
      <c r="C28" s="16">
        <f>'Client Config'!$C$23</f>
        <v/>
      </c>
      <c r="D28" s="16">
        <f>'Client Config'!$D$23</f>
        <v/>
      </c>
      <c r="E28" s="16">
        <f>'Client Config'!$E$23</f>
        <v/>
      </c>
      <c r="F28" s="16">
        <f>'Client Config'!$F$23</f>
        <v/>
      </c>
      <c r="G28" s="16">
        <f>'Client Config'!$G$23</f>
        <v/>
      </c>
      <c r="H28" s="22">
        <f>IFERROR(IF(D12&lt;=IF($G28="down",$F28,$C28),IF($G28="down",100,0),IF(D12&lt;=IF($G28="down",$E28,$D28),IF($G28="down",100,0)+(IF($G28="down",75,50)-IF($G28="down",100,0))*(D12-IF($G28="down",$F28,$C28))/(IF($G28="down",$E28,$D28)-IF($G28="down",$F28,$C28)),IF(D12&lt;=IF($G28="down",$D28,$E28),IF($G28="down",75,50)+(IF($G28="down",50,75)-IF($G28="down",75,50))*(D12-IF($G28="down",$E28,$D28))/(IF($G28="down",$D28,$E28)-IF($G28="down",$E28,$D28)),IF(D12&lt;=IF($G28="down",$C28,$F28),IF($G28="down",50,75)+(IF($G28="down",0,100)-IF($G28="down",50,75))*(D12-IF($G28="down",$D28,$E28))/(IF($G28="down",$C28,$F28)-IF($G28="down",$D28,$E28)),IF($G28="down",0,100))))),"anchor error")</f>
        <v/>
      </c>
      <c r="I28" s="22">
        <f>IFERROR(IF(E12&lt;=IF($G28="down",$F28,$C28),IF($G28="down",100,0),IF(E12&lt;=IF($G28="down",$E28,$D28),IF($G28="down",100,0)+(IF($G28="down",75,50)-IF($G28="down",100,0))*(E12-IF($G28="down",$F28,$C28))/(IF($G28="down",$E28,$D28)-IF($G28="down",$F28,$C28)),IF(E12&lt;=IF($G28="down",$D28,$E28),IF($G28="down",75,50)+(IF($G28="down",50,75)-IF($G28="down",75,50))*(E12-IF($G28="down",$E28,$D28))/(IF($G28="down",$D28,$E28)-IF($G28="down",$E28,$D28)),IF(E12&lt;=IF($G28="down",$C28,$F28),IF($G28="down",50,75)+(IF($G28="down",0,100)-IF($G28="down",50,75))*(E12-IF($G28="down",$D28,$E28))/(IF($G28="down",$C28,$F28)-IF($G28="down",$D28,$E28)),IF($G28="down",0,100))))),"anchor error")</f>
        <v/>
      </c>
      <c r="J28" s="22">
        <f>IFERROR(IF(F12&lt;=IF($G28="down",$F28,$C28),IF($G28="down",100,0),IF(F12&lt;=IF($G28="down",$E28,$D28),IF($G28="down",100,0)+(IF($G28="down",75,50)-IF($G28="down",100,0))*(F12-IF($G28="down",$F28,$C28))/(IF($G28="down",$E28,$D28)-IF($G28="down",$F28,$C28)),IF(F12&lt;=IF($G28="down",$D28,$E28),IF($G28="down",75,50)+(IF($G28="down",50,75)-IF($G28="down",75,50))*(F12-IF($G28="down",$E28,$D28))/(IF($G28="down",$D28,$E28)-IF($G28="down",$E28,$D28)),IF(F12&lt;=IF($G28="down",$C28,$F28),IF($G28="down",50,75)+(IF($G28="down",0,100)-IF($G28="down",50,75))*(F12-IF($G28="down",$D28,$E28))/(IF($G28="down",$C28,$F28)-IF($G28="down",$D28,$E28)),IF($G28="down",0,100))))),"anchor error")</f>
        <v/>
      </c>
    </row>
    <row r="29">
      <c r="A29" s="16" t="inlineStr">
        <is>
          <t>ZB-DU-02</t>
        </is>
      </c>
      <c r="B29" s="25" t="inlineStr">
        <is>
          <t>Duplication</t>
        </is>
      </c>
      <c r="C29" s="16">
        <f>'Client Config'!$C$24</f>
        <v/>
      </c>
      <c r="D29" s="16">
        <f>'Client Config'!$D$24</f>
        <v/>
      </c>
      <c r="E29" s="16">
        <f>'Client Config'!$E$24</f>
        <v/>
      </c>
      <c r="F29" s="16">
        <f>'Client Config'!$F$24</f>
        <v/>
      </c>
      <c r="G29" s="16">
        <f>'Client Config'!$G$24</f>
        <v/>
      </c>
      <c r="H29" s="22">
        <f>IFERROR(IF(D13&lt;=IF($G29="down",$F29,$C29),IF($G29="down",100,0),IF(D13&lt;=IF($G29="down",$E29,$D29),IF($G29="down",100,0)+(IF($G29="down",75,50)-IF($G29="down",100,0))*(D13-IF($G29="down",$F29,$C29))/(IF($G29="down",$E29,$D29)-IF($G29="down",$F29,$C29)),IF(D13&lt;=IF($G29="down",$D29,$E29),IF($G29="down",75,50)+(IF($G29="down",50,75)-IF($G29="down",75,50))*(D13-IF($G29="down",$E29,$D29))/(IF($G29="down",$D29,$E29)-IF($G29="down",$E29,$D29)),IF(D13&lt;=IF($G29="down",$C29,$F29),IF($G29="down",50,75)+(IF($G29="down",0,100)-IF($G29="down",50,75))*(D13-IF($G29="down",$D29,$E29))/(IF($G29="down",$C29,$F29)-IF($G29="down",$D29,$E29)),IF($G29="down",0,100))))),"anchor error")</f>
        <v/>
      </c>
      <c r="I29" s="22">
        <f>IFERROR(IF(E13&lt;=IF($G29="down",$F29,$C29),IF($G29="down",100,0),IF(E13&lt;=IF($G29="down",$E29,$D29),IF($G29="down",100,0)+(IF($G29="down",75,50)-IF($G29="down",100,0))*(E13-IF($G29="down",$F29,$C29))/(IF($G29="down",$E29,$D29)-IF($G29="down",$F29,$C29)),IF(E13&lt;=IF($G29="down",$D29,$E29),IF($G29="down",75,50)+(IF($G29="down",50,75)-IF($G29="down",75,50))*(E13-IF($G29="down",$E29,$D29))/(IF($G29="down",$D29,$E29)-IF($G29="down",$E29,$D29)),IF(E13&lt;=IF($G29="down",$C29,$F29),IF($G29="down",50,75)+(IF($G29="down",0,100)-IF($G29="down",50,75))*(E13-IF($G29="down",$D29,$E29))/(IF($G29="down",$C29,$F29)-IF($G29="down",$D29,$E29)),IF($G29="down",0,100))))),"anchor error")</f>
        <v/>
      </c>
      <c r="J29" s="22">
        <f>IFERROR(IF(F13&lt;=IF($G29="down",$F29,$C29),IF($G29="down",100,0),IF(F13&lt;=IF($G29="down",$E29,$D29),IF($G29="down",100,0)+(IF($G29="down",75,50)-IF($G29="down",100,0))*(F13-IF($G29="down",$F29,$C29))/(IF($G29="down",$E29,$D29)-IF($G29="down",$F29,$C29)),IF(F13&lt;=IF($G29="down",$D29,$E29),IF($G29="down",75,50)+(IF($G29="down",50,75)-IF($G29="down",75,50))*(F13-IF($G29="down",$E29,$D29))/(IF($G29="down",$D29,$E29)-IF($G29="down",$E29,$D29)),IF(F13&lt;=IF($G29="down",$C29,$F29),IF($G29="down",50,75)+(IF($G29="down",0,100)-IF($G29="down",50,75))*(F13-IF($G29="down",$D29,$E29))/(IF($G29="down",$C29,$F29)-IF($G29="down",$D29,$E29)),IF($G29="down",0,100))))),"anchor error")</f>
        <v/>
      </c>
    </row>
    <row r="30">
      <c r="A30" s="16" t="inlineStr">
        <is>
          <t>ZB-FR-01</t>
        </is>
      </c>
      <c r="B30" s="26" t="inlineStr">
        <is>
          <t>Friction</t>
        </is>
      </c>
      <c r="C30" s="16">
        <f>'Client Config'!$C$25</f>
        <v/>
      </c>
      <c r="D30" s="16">
        <f>'Client Config'!$D$25</f>
        <v/>
      </c>
      <c r="E30" s="16">
        <f>'Client Config'!$E$25</f>
        <v/>
      </c>
      <c r="F30" s="16">
        <f>'Client Config'!$F$25</f>
        <v/>
      </c>
      <c r="G30" s="16">
        <f>'Client Config'!$G$25</f>
        <v/>
      </c>
      <c r="H30" s="22">
        <f>IFERROR(IF(D14&lt;=IF($G30="down",$F30,$C30),IF($G30="down",100,0),IF(D14&lt;=IF($G30="down",$E30,$D30),IF($G30="down",100,0)+(IF($G30="down",75,50)-IF($G30="down",100,0))*(D14-IF($G30="down",$F30,$C30))/(IF($G30="down",$E30,$D30)-IF($G30="down",$F30,$C30)),IF(D14&lt;=IF($G30="down",$D30,$E30),IF($G30="down",75,50)+(IF($G30="down",50,75)-IF($G30="down",75,50))*(D14-IF($G30="down",$E30,$D30))/(IF($G30="down",$D30,$E30)-IF($G30="down",$E30,$D30)),IF(D14&lt;=IF($G30="down",$C30,$F30),IF($G30="down",50,75)+(IF($G30="down",0,100)-IF($G30="down",50,75))*(D14-IF($G30="down",$D30,$E30))/(IF($G30="down",$C30,$F30)-IF($G30="down",$D30,$E30)),IF($G30="down",0,100))))),"anchor error")</f>
        <v/>
      </c>
      <c r="I30" s="22">
        <f>IFERROR(IF(E14&lt;=IF($G30="down",$F30,$C30),IF($G30="down",100,0),IF(E14&lt;=IF($G30="down",$E30,$D30),IF($G30="down",100,0)+(IF($G30="down",75,50)-IF($G30="down",100,0))*(E14-IF($G30="down",$F30,$C30))/(IF($G30="down",$E30,$D30)-IF($G30="down",$F30,$C30)),IF(E14&lt;=IF($G30="down",$D30,$E30),IF($G30="down",75,50)+(IF($G30="down",50,75)-IF($G30="down",75,50))*(E14-IF($G30="down",$E30,$D30))/(IF($G30="down",$D30,$E30)-IF($G30="down",$E30,$D30)),IF(E14&lt;=IF($G30="down",$C30,$F30),IF($G30="down",50,75)+(IF($G30="down",0,100)-IF($G30="down",50,75))*(E14-IF($G30="down",$D30,$E30))/(IF($G30="down",$C30,$F30)-IF($G30="down",$D30,$E30)),IF($G30="down",0,100))))),"anchor error")</f>
        <v/>
      </c>
      <c r="J30" s="22">
        <f>IFERROR(IF(F14&lt;=IF($G30="down",$F30,$C30),IF($G30="down",100,0),IF(F14&lt;=IF($G30="down",$E30,$D30),IF($G30="down",100,0)+(IF($G30="down",75,50)-IF($G30="down",100,0))*(F14-IF($G30="down",$F30,$C30))/(IF($G30="down",$E30,$D30)-IF($G30="down",$F30,$C30)),IF(F14&lt;=IF($G30="down",$D30,$E30),IF($G30="down",75,50)+(IF($G30="down",50,75)-IF($G30="down",75,50))*(F14-IF($G30="down",$E30,$D30))/(IF($G30="down",$D30,$E30)-IF($G30="down",$E30,$D30)),IF(F14&lt;=IF($G30="down",$C30,$F30),IF($G30="down",50,75)+(IF($G30="down",0,100)-IF($G30="down",50,75))*(F14-IF($G30="down",$D30,$E30))/(IF($G30="down",$C30,$F30)-IF($G30="down",$D30,$E30)),IF($G30="down",0,100))))),"anchor error")</f>
        <v/>
      </c>
    </row>
    <row r="31">
      <c r="A31" s="16" t="inlineStr">
        <is>
          <t>ZB-FR-02</t>
        </is>
      </c>
      <c r="B31" s="26" t="inlineStr">
        <is>
          <t>Friction</t>
        </is>
      </c>
      <c r="C31" s="16">
        <f>'Client Config'!$C$26</f>
        <v/>
      </c>
      <c r="D31" s="16">
        <f>'Client Config'!$D$26</f>
        <v/>
      </c>
      <c r="E31" s="16">
        <f>'Client Config'!$E$26</f>
        <v/>
      </c>
      <c r="F31" s="16">
        <f>'Client Config'!$F$26</f>
        <v/>
      </c>
      <c r="G31" s="16">
        <f>'Client Config'!$G$26</f>
        <v/>
      </c>
      <c r="H31" s="22">
        <f>IFERROR(IF(D15&lt;=IF($G31="down",$F31,$C31),IF($G31="down",100,0),IF(D15&lt;=IF($G31="down",$E31,$D31),IF($G31="down",100,0)+(IF($G31="down",75,50)-IF($G31="down",100,0))*(D15-IF($G31="down",$F31,$C31))/(IF($G31="down",$E31,$D31)-IF($G31="down",$F31,$C31)),IF(D15&lt;=IF($G31="down",$D31,$E31),IF($G31="down",75,50)+(IF($G31="down",50,75)-IF($G31="down",75,50))*(D15-IF($G31="down",$E31,$D31))/(IF($G31="down",$D31,$E31)-IF($G31="down",$E31,$D31)),IF(D15&lt;=IF($G31="down",$C31,$F31),IF($G31="down",50,75)+(IF($G31="down",0,100)-IF($G31="down",50,75))*(D15-IF($G31="down",$D31,$E31))/(IF($G31="down",$C31,$F31)-IF($G31="down",$D31,$E31)),IF($G31="down",0,100))))),"anchor error")</f>
        <v/>
      </c>
      <c r="I31" s="22">
        <f>IFERROR(IF(E15&lt;=IF($G31="down",$F31,$C31),IF($G31="down",100,0),IF(E15&lt;=IF($G31="down",$E31,$D31),IF($G31="down",100,0)+(IF($G31="down",75,50)-IF($G31="down",100,0))*(E15-IF($G31="down",$F31,$C31))/(IF($G31="down",$E31,$D31)-IF($G31="down",$F31,$C31)),IF(E15&lt;=IF($G31="down",$D31,$E31),IF($G31="down",75,50)+(IF($G31="down",50,75)-IF($G31="down",75,50))*(E15-IF($G31="down",$E31,$D31))/(IF($G31="down",$D31,$E31)-IF($G31="down",$E31,$D31)),IF(E15&lt;=IF($G31="down",$C31,$F31),IF($G31="down",50,75)+(IF($G31="down",0,100)-IF($G31="down",50,75))*(E15-IF($G31="down",$D31,$E31))/(IF($G31="down",$C31,$F31)-IF($G31="down",$D31,$E31)),IF($G31="down",0,100))))),"anchor error")</f>
        <v/>
      </c>
      <c r="J31" s="22">
        <f>IFERROR(IF(F15&lt;=IF($G31="down",$F31,$C31),IF($G31="down",100,0),IF(F15&lt;=IF($G31="down",$E31,$D31),IF($G31="down",100,0)+(IF($G31="down",75,50)-IF($G31="down",100,0))*(F15-IF($G31="down",$F31,$C31))/(IF($G31="down",$E31,$D31)-IF($G31="down",$F31,$C31)),IF(F15&lt;=IF($G31="down",$D31,$E31),IF($G31="down",75,50)+(IF($G31="down",50,75)-IF($G31="down",75,50))*(F15-IF($G31="down",$E31,$D31))/(IF($G31="down",$D31,$E31)-IF($G31="down",$E31,$D31)),IF(F15&lt;=IF($G31="down",$C31,$F31),IF($G31="down",50,75)+(IF($G31="down",0,100)-IF($G31="down",50,75))*(F15-IF($G31="down",$D31,$E31))/(IF($G31="down",$C31,$F31)-IF($G31="down",$D31,$E31)),IF($G31="down",0,100))))),"anchor error")</f>
        <v/>
      </c>
    </row>
    <row r="33">
      <c r="A33" s="4" t="inlineStr">
        <is>
          <t>Dimension</t>
        </is>
      </c>
      <c r="B33" s="4" t="inlineStr">
        <is>
          <t>Weight</t>
        </is>
      </c>
      <c r="C33" s="4" t="inlineStr">
        <is>
          <t>dimension score: Manual-heavy operation</t>
        </is>
      </c>
      <c r="D33" s="4" t="inlineStr">
        <is>
          <t>dimension score: Partially automated</t>
        </is>
      </c>
      <c r="E33" s="4" t="inlineStr">
        <is>
          <t>dimension score: Re-designed operation</t>
        </is>
      </c>
    </row>
    <row r="34">
      <c r="A34" s="17" t="inlineStr">
        <is>
          <t>Speed</t>
        </is>
      </c>
      <c r="B34" s="16">
        <f>'Client Config'!$B$7</f>
        <v/>
      </c>
      <c r="C34" s="22">
        <f>IFERROR(AVERAGEIF($B$20:$B$31,"Speed",H$20:H$31),"")</f>
        <v/>
      </c>
      <c r="D34" s="22">
        <f>IFERROR(AVERAGEIF($B$20:$B$31,"Speed",I$20:I$31),"")</f>
        <v/>
      </c>
      <c r="E34" s="22">
        <f>IFERROR(AVERAGEIF($B$20:$B$31,"Speed",J$20:J$31),"")</f>
        <v/>
      </c>
      <c r="F34" s="16" t="n"/>
      <c r="G34" s="16" t="n"/>
      <c r="H34" s="16" t="n"/>
      <c r="I34" s="16" t="n"/>
      <c r="J34" s="16" t="n"/>
    </row>
    <row r="35">
      <c r="A35" s="23" t="inlineStr">
        <is>
          <t>Effort</t>
        </is>
      </c>
      <c r="B35" s="16">
        <f>'Client Config'!$B$8</f>
        <v/>
      </c>
      <c r="C35" s="22">
        <f>IFERROR(AVERAGEIF($B$20:$B$31,"Effort",H$20:H$31),"")</f>
        <v/>
      </c>
      <c r="D35" s="22">
        <f>IFERROR(AVERAGEIF($B$20:$B$31,"Effort",I$20:I$31),"")</f>
        <v/>
      </c>
      <c r="E35" s="22">
        <f>IFERROR(AVERAGEIF($B$20:$B$31,"Effort",J$20:J$31),"")</f>
        <v/>
      </c>
      <c r="F35" s="16" t="n"/>
      <c r="G35" s="16" t="n"/>
      <c r="H35" s="16" t="n"/>
      <c r="I35" s="16" t="n"/>
      <c r="J35" s="16" t="n"/>
    </row>
    <row r="36">
      <c r="A36" s="24" t="inlineStr">
        <is>
          <t>Automation</t>
        </is>
      </c>
      <c r="B36" s="16">
        <f>'Client Config'!$B$9</f>
        <v/>
      </c>
      <c r="C36" s="22">
        <f>IFERROR(AVERAGEIF($B$20:$B$31,"Automation",H$20:H$31),"")</f>
        <v/>
      </c>
      <c r="D36" s="22">
        <f>IFERROR(AVERAGEIF($B$20:$B$31,"Automation",I$20:I$31),"")</f>
        <v/>
      </c>
      <c r="E36" s="22">
        <f>IFERROR(AVERAGEIF($B$20:$B$31,"Automation",J$20:J$31),"")</f>
        <v/>
      </c>
      <c r="F36" s="16" t="n"/>
      <c r="G36" s="16" t="n"/>
      <c r="H36" s="16" t="n"/>
      <c r="I36" s="16" t="n"/>
      <c r="J36" s="16" t="n"/>
    </row>
    <row r="37">
      <c r="A37" s="25" t="inlineStr">
        <is>
          <t>Duplication</t>
        </is>
      </c>
      <c r="B37" s="16">
        <f>'Client Config'!$B$10</f>
        <v/>
      </c>
      <c r="C37" s="22">
        <f>IFERROR(AVERAGEIF($B$20:$B$31,"Duplication",H$20:H$31),"")</f>
        <v/>
      </c>
      <c r="D37" s="22">
        <f>IFERROR(AVERAGEIF($B$20:$B$31,"Duplication",I$20:I$31),"")</f>
        <v/>
      </c>
      <c r="E37" s="22">
        <f>IFERROR(AVERAGEIF($B$20:$B$31,"Duplication",J$20:J$31),"")</f>
        <v/>
      </c>
      <c r="F37" s="16" t="n"/>
      <c r="G37" s="16" t="n"/>
      <c r="H37" s="16" t="n"/>
      <c r="I37" s="16" t="n"/>
      <c r="J37" s="16" t="n"/>
    </row>
    <row r="38">
      <c r="A38" s="26" t="inlineStr">
        <is>
          <t>Friction</t>
        </is>
      </c>
      <c r="B38" s="16">
        <f>'Client Config'!$B$11</f>
        <v/>
      </c>
      <c r="C38" s="22">
        <f>IFERROR(AVERAGEIF($B$20:$B$31,"Friction",H$20:H$31),"")</f>
        <v/>
      </c>
      <c r="D38" s="22">
        <f>IFERROR(AVERAGEIF($B$20:$B$31,"Friction",I$20:I$31),"")</f>
        <v/>
      </c>
      <c r="E38" s="22">
        <f>IFERROR(AVERAGEIF($B$20:$B$31,"Friction",J$20:J$31),"")</f>
        <v/>
      </c>
      <c r="F38" s="16" t="n"/>
      <c r="G38" s="16" t="n"/>
      <c r="H38" s="16" t="n"/>
      <c r="I38" s="16" t="n"/>
      <c r="J38" s="16" t="n"/>
    </row>
    <row r="40">
      <c r="A40" t="inlineStr">
        <is>
          <t>COMPOSITE SCORE 0-100</t>
        </is>
      </c>
      <c r="B40" s="32">
        <f>IFERROR(SUMPRODUCT($B$34:$B$38,C$34:C$38)/SUM($B$34:$B$38),"no data")</f>
        <v/>
      </c>
      <c r="C40" s="32">
        <f>IFERROR(SUMPRODUCT($B$34:$B$38,D$34:D$38)/SUM($B$34:$B$38),"no data")</f>
        <v/>
      </c>
      <c r="D40" s="32">
        <f>IFERROR(SUMPRODUCT($B$34:$B$38,E$34:E$38)/SUM($B$34:$B$38),"no data")</f>
        <v/>
      </c>
    </row>
    <row r="41">
      <c r="A41" t="inlineStr">
        <is>
          <t>BAND</t>
        </is>
      </c>
      <c r="B41" s="30">
        <f>IF(NOT(ISNUMBER(B40)),"no data",IF(B40&gt;=85,"Zero-Bureaucracy",IF(B40&gt;=70,"Advanced",IF(B40&gt;=55,"Improving",IF(B40&gt;=40,"Transitional","Bureaucratic"))))</f>
        <v/>
      </c>
      <c r="C41" s="30">
        <f>IF(NOT(ISNUMBER(C40)),"no data",IF(C40&gt;=85,"Zero-Bureaucracy",IF(C40&gt;=70,"Advanced",IF(C40&gt;=55,"Improving",IF(C40&gt;=40,"Transitional","Bureaucratic"))))</f>
        <v/>
      </c>
      <c r="D41" s="30">
        <f>IF(NOT(ISNUMBER(D40)),"no data",IF(D40&gt;=85,"Zero-Bureaucracy",IF(D40&gt;=70,"Advanced",IF(D40&gt;=55,"Improving",IF(D40&gt;=40,"Transitional","Bureaucratic"))))</f>
        <v/>
      </c>
    </row>
    <row r="43">
      <c r="A43" t="inlineStr">
        <is>
          <t>Check</t>
        </is>
      </c>
      <c r="B43" s="3" t="inlineStr">
        <is>
          <t>These composites are computed inside this sheet. The Scoring Engine + Composite sheets compute the same numbers from the same anchors; verify.py recalculates both with LibreOffice and compares them against an independent Python implementation of the documented model.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16" customWidth="1" min="1" max="1"/>
    <col width="20" customWidth="1" min="2" max="2"/>
    <col width="64" customWidth="1" min="3" max="3"/>
    <col width="58" customWidth="1" min="4" max="4"/>
  </cols>
  <sheetData>
    <row r="1">
      <c r="A1" s="14" t="inlineStr">
        <is>
          <t>Composite score</t>
        </is>
      </c>
      <c r="B1" s="14" t="inlineStr">
        <is>
          <t>Band</t>
        </is>
      </c>
      <c r="C1" s="14" t="inlineStr">
        <is>
          <t>Meaning</t>
        </is>
      </c>
      <c r="D1" s="14" t="inlineStr">
        <is>
          <t>Recommended action</t>
        </is>
      </c>
    </row>
    <row r="2">
      <c r="A2" s="5" t="inlineStr">
        <is>
          <t>85-100</t>
        </is>
      </c>
      <c r="B2" s="5" t="inlineStr">
        <is>
          <t>Zero-Bureaucracy</t>
        </is>
      </c>
      <c r="C2" s="5" t="inlineStr">
        <is>
          <t>Operating as designed. Protect the gains; audit quarterly.</t>
        </is>
      </c>
      <c r="D2" s="5" t="inlineStr">
        <is>
          <t>Re-measure each dimension quarterly. Re-baseline anchors annually.</t>
        </is>
      </c>
    </row>
    <row r="3">
      <c r="A3" s="5" t="inlineStr">
        <is>
          <t>70-84</t>
        </is>
      </c>
      <c r="B3" s="5" t="inlineStr">
        <is>
          <t>Advanced</t>
        </is>
      </c>
      <c r="C3" s="5" t="inlineStr">
        <is>
          <t>Most avoidable steps removed. Remaining cost is concentrated in one or two KPIs.</t>
        </is>
      </c>
      <c r="D3" s="5" t="inlineStr">
        <is>
          <t>Re-measure each dimension quarterly. Re-baseline anchors annually.</t>
        </is>
      </c>
    </row>
    <row r="4">
      <c r="A4" s="5" t="inlineStr">
        <is>
          <t>55-69</t>
        </is>
      </c>
      <c r="B4" s="5" t="inlineStr">
        <is>
          <t>Improving</t>
        </is>
      </c>
      <c r="C4" s="5" t="inlineStr">
        <is>
          <t>Automation present, but exceptions and handoffs still carry the load.</t>
        </is>
      </c>
      <c r="D4" s="5" t="inlineStr">
        <is>
          <t>Re-measure each dimension quarterly. Re-baseline anchors annually.</t>
        </is>
      </c>
    </row>
    <row r="5">
      <c r="A5" s="5" t="inlineStr">
        <is>
          <t>40-54</t>
        </is>
      </c>
      <c r="B5" s="5" t="inlineStr">
        <is>
          <t>Transitional</t>
        </is>
      </c>
      <c r="C5" s="5" t="inlineStr">
        <is>
          <t>Partial automation with an unchanged approval structure. Re-design, not tooling.</t>
        </is>
      </c>
      <c r="D5" s="5" t="inlineStr">
        <is>
          <t>Re-measure each dimension quarterly. Re-baseline anchors annually.</t>
        </is>
      </c>
    </row>
    <row r="6">
      <c r="A6" s="5" t="inlineStr">
        <is>
          <t>0-39</t>
        </is>
      </c>
      <c r="B6" s="5" t="inlineStr">
        <is>
          <t>Bureaucratic</t>
        </is>
      </c>
      <c r="C6" s="5" t="inlineStr">
        <is>
          <t>Structure, not tooling, is the constraint. Sequence redesign before investment.</t>
        </is>
      </c>
      <c r="D6" s="5" t="inlineStr">
        <is>
          <t>Re-measure each dimension quarterly. Re-baseline anchors annually.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0" customWidth="1" min="1" max="1"/>
    <col width="44" customWidth="1" min="2" max="2"/>
    <col width="16" customWidth="1" min="3" max="3"/>
    <col width="10" customWidth="1" min="4" max="4"/>
    <col width="62" customWidth="1" min="5" max="5"/>
  </cols>
  <sheetData>
    <row r="1">
      <c r="A1" s="14" t="inlineStr">
        <is>
          <t>Field name</t>
        </is>
      </c>
      <c r="B1" s="14" t="inlineStr">
        <is>
          <t>Type</t>
        </is>
      </c>
      <c r="C1" s="14" t="inlineStr">
        <is>
          <t>Applies to</t>
        </is>
      </c>
      <c r="D1" s="14" t="inlineStr">
        <is>
          <t>Required</t>
        </is>
      </c>
      <c r="E1" s="14" t="inlineStr">
        <is>
          <t>Notes</t>
        </is>
      </c>
    </row>
    <row r="2">
      <c r="A2" t="inlineStr">
        <is>
          <t>kpi_id</t>
        </is>
      </c>
      <c r="B2" t="inlineStr">
        <is>
          <t>string(8)</t>
        </is>
      </c>
      <c r="C2" t="inlineStr">
        <is>
          <t>kpi</t>
        </is>
      </c>
      <c r="D2" t="inlineStr">
        <is>
          <t>yes</t>
        </is>
      </c>
      <c r="E2" t="inlineStr">
        <is>
          <t>Primary key. Pattern ZB-&lt;DIM&gt;-&lt;NN&gt;.</t>
        </is>
      </c>
    </row>
    <row r="3">
      <c r="A3" t="inlineStr">
        <is>
          <t>dimension</t>
        </is>
      </c>
      <c r="B3" t="inlineStr">
        <is>
          <t>enum(Speed,Effort,Automation,Duplication,Friction)</t>
        </is>
      </c>
      <c r="C3" t="inlineStr">
        <is>
          <t>kpi</t>
        </is>
      </c>
      <c r="D3" t="inlineStr">
        <is>
          <t>yes</t>
        </is>
      </c>
      <c r="E3" t="inlineStr">
        <is>
          <t>Drives the dimension weight lookup.</t>
        </is>
      </c>
    </row>
    <row r="4">
      <c r="A4" t="inlineStr">
        <is>
          <t>kpi_name</t>
        </is>
      </c>
      <c r="B4" t="inlineStr">
        <is>
          <t>string(64)</t>
        </is>
      </c>
      <c r="C4" t="inlineStr">
        <is>
          <t>kpi</t>
        </is>
      </c>
      <c r="D4" t="inlineStr">
        <is>
          <t>yes</t>
        </is>
      </c>
      <c r="E4" t="inlineStr"/>
    </row>
    <row r="5">
      <c r="A5" t="inlineStr">
        <is>
          <t>definition</t>
        </is>
      </c>
      <c r="B5" t="inlineStr">
        <is>
          <t>text</t>
        </is>
      </c>
      <c r="C5" t="inlineStr">
        <is>
          <t>kpi</t>
        </is>
      </c>
      <c r="D5" t="inlineStr">
        <is>
          <t>yes</t>
        </is>
      </c>
      <c r="E5" t="inlineStr">
        <is>
          <t>Shown to the client; must remain sector-neutral.</t>
        </is>
      </c>
    </row>
    <row r="6">
      <c r="A6" t="inlineStr">
        <is>
          <t>formula</t>
        </is>
      </c>
      <c r="B6" t="inlineStr">
        <is>
          <t>text</t>
        </is>
      </c>
      <c r="C6" t="inlineStr">
        <is>
          <t>kpi</t>
        </is>
      </c>
      <c r="D6" t="inlineStr">
        <is>
          <t>yes</t>
        </is>
      </c>
      <c r="E6" t="inlineStr">
        <is>
          <t>Implementation contract for the data pipeline.</t>
        </is>
      </c>
    </row>
    <row r="7">
      <c r="A7" t="inlineStr">
        <is>
          <t>unit</t>
        </is>
      </c>
      <c r="B7" t="inlineStr">
        <is>
          <t>string(32)</t>
        </is>
      </c>
      <c r="C7" t="inlineStr">
        <is>
          <t>kpi</t>
        </is>
      </c>
      <c r="D7" t="inlineStr">
        <is>
          <t>yes</t>
        </is>
      </c>
      <c r="E7" t="inlineStr"/>
    </row>
    <row r="8">
      <c r="A8" t="inlineStr">
        <is>
          <t>direction</t>
        </is>
      </c>
      <c r="B8" t="inlineStr">
        <is>
          <t>enum(up,down)</t>
        </is>
      </c>
      <c r="C8" t="inlineStr">
        <is>
          <t>kpi</t>
        </is>
      </c>
      <c r="D8" t="inlineStr">
        <is>
          <t>yes</t>
        </is>
      </c>
      <c r="E8" t="inlineStr">
        <is>
          <t>Resolved by the engine. Never invert the raw value yourself.</t>
        </is>
      </c>
    </row>
    <row r="9">
      <c r="A9" t="inlineStr">
        <is>
          <t>raw_value</t>
        </is>
      </c>
      <c r="B9" t="inlineStr">
        <is>
          <t>number</t>
        </is>
      </c>
      <c r="C9" t="inlineStr">
        <is>
          <t>measurement</t>
        </is>
      </c>
      <c r="D9" t="inlineStr">
        <is>
          <t>yes</t>
        </is>
      </c>
      <c r="E9" t="inlineStr">
        <is>
          <t>Measured value for one period.</t>
        </is>
      </c>
    </row>
    <row r="10">
      <c r="A10" t="inlineStr">
        <is>
          <t>period_start</t>
        </is>
      </c>
      <c r="B10" t="inlineStr">
        <is>
          <t>date</t>
        </is>
      </c>
      <c r="C10" t="inlineStr">
        <is>
          <t>measurement</t>
        </is>
      </c>
      <c r="D10" t="inlineStr">
        <is>
          <t>yes</t>
        </is>
      </c>
      <c r="E10" t="inlineStr"/>
    </row>
    <row r="11">
      <c r="A11" t="inlineStr">
        <is>
          <t>period_end</t>
        </is>
      </c>
      <c r="B11" t="inlineStr">
        <is>
          <t>date</t>
        </is>
      </c>
      <c r="C11" t="inlineStr">
        <is>
          <t>measurement</t>
        </is>
      </c>
      <c r="D11" t="inlineStr">
        <is>
          <t>yes</t>
        </is>
      </c>
      <c r="E11" t="inlineStr"/>
    </row>
    <row r="12">
      <c r="A12" t="inlineStr">
        <is>
          <t>anchor_poor</t>
        </is>
      </c>
      <c r="B12" t="inlineStr">
        <is>
          <t>number</t>
        </is>
      </c>
      <c r="C12" t="inlineStr">
        <is>
          <t>client_config</t>
        </is>
      </c>
      <c r="D12" t="inlineStr">
        <is>
          <t>yes</t>
        </is>
      </c>
      <c r="E12" t="inlineStr">
        <is>
          <t>Maps to score 0.</t>
        </is>
      </c>
    </row>
    <row r="13">
      <c r="A13" t="inlineStr">
        <is>
          <t>anchor_adequate</t>
        </is>
      </c>
      <c r="B13" t="inlineStr">
        <is>
          <t>number</t>
        </is>
      </c>
      <c r="C13" t="inlineStr">
        <is>
          <t>client_config</t>
        </is>
      </c>
      <c r="D13" t="inlineStr">
        <is>
          <t>yes</t>
        </is>
      </c>
      <c r="E13" t="inlineStr">
        <is>
          <t>Maps to score 50.</t>
        </is>
      </c>
    </row>
    <row r="14">
      <c r="A14" t="inlineStr">
        <is>
          <t>anchor_target</t>
        </is>
      </c>
      <c r="B14" t="inlineStr">
        <is>
          <t>number</t>
        </is>
      </c>
      <c r="C14" t="inlineStr">
        <is>
          <t>client_config</t>
        </is>
      </c>
      <c r="D14" t="inlineStr">
        <is>
          <t>yes</t>
        </is>
      </c>
      <c r="E14" t="inlineStr">
        <is>
          <t>Maps to score 75.</t>
        </is>
      </c>
    </row>
    <row r="15">
      <c r="A15" t="inlineStr">
        <is>
          <t>anchor_excellent</t>
        </is>
      </c>
      <c r="B15" t="inlineStr">
        <is>
          <t>number</t>
        </is>
      </c>
      <c r="C15" t="inlineStr">
        <is>
          <t>client_config</t>
        </is>
      </c>
      <c r="D15" t="inlineStr">
        <is>
          <t>yes</t>
        </is>
      </c>
      <c r="E15" t="inlineStr">
        <is>
          <t>Maps to score 100.</t>
        </is>
      </c>
    </row>
    <row r="16">
      <c r="A16" t="inlineStr">
        <is>
          <t>kpi_weight</t>
        </is>
      </c>
      <c r="B16" t="inlineStr">
        <is>
          <t>number</t>
        </is>
      </c>
      <c r="C16" t="inlineStr">
        <is>
          <t>client_config</t>
        </is>
      </c>
      <c r="D16" t="inlineStr">
        <is>
          <t>yes</t>
        </is>
      </c>
      <c r="E16" t="inlineStr">
        <is>
          <t>Within-dimension weight.</t>
        </is>
      </c>
    </row>
    <row r="17">
      <c r="A17" t="inlineStr">
        <is>
          <t>dimension_weight</t>
        </is>
      </c>
      <c r="B17" t="inlineStr">
        <is>
          <t>number</t>
        </is>
      </c>
      <c r="C17" t="inlineStr">
        <is>
          <t>client_config</t>
        </is>
      </c>
      <c r="D17" t="inlineStr">
        <is>
          <t>yes</t>
        </is>
      </c>
      <c r="E17" t="inlineStr">
        <is>
          <t>All five must sum to 100.</t>
        </is>
      </c>
    </row>
    <row r="18">
      <c r="A18" t="inlineStr">
        <is>
          <t>config_version</t>
        </is>
      </c>
      <c r="B18" t="inlineStr">
        <is>
          <t>integer</t>
        </is>
      </c>
      <c r="C18" t="inlineStr">
        <is>
          <t>client_config</t>
        </is>
      </c>
      <c r="D18" t="inlineStr">
        <is>
          <t>yes</t>
        </is>
      </c>
      <c r="E18" t="inlineStr">
        <is>
          <t>Increment on change; keeps history auditable.</t>
        </is>
      </c>
    </row>
    <row r="19">
      <c r="A19" t="inlineStr">
        <is>
          <t>kpi_score</t>
        </is>
      </c>
      <c r="B19" t="inlineStr">
        <is>
          <t>number(0-100)</t>
        </is>
      </c>
      <c r="C19" t="inlineStr">
        <is>
          <t>derived</t>
        </is>
      </c>
      <c r="D19" t="inlineStr">
        <is>
          <t>-</t>
        </is>
      </c>
      <c r="E19" t="inlineStr">
        <is>
          <t>Computed. Never accept a client edit here.</t>
        </is>
      </c>
    </row>
    <row r="20">
      <c r="A20" t="inlineStr">
        <is>
          <t>dimension_score</t>
        </is>
      </c>
      <c r="B20" t="inlineStr">
        <is>
          <t>number(0-100)</t>
        </is>
      </c>
      <c r="C20" t="inlineStr">
        <is>
          <t>derived</t>
        </is>
      </c>
      <c r="D20" t="inlineStr">
        <is>
          <t>-</t>
        </is>
      </c>
      <c r="E20" t="inlineStr">
        <is>
          <t>Mean of that dimension's measured KPI scores.</t>
        </is>
      </c>
    </row>
    <row r="21">
      <c r="A21" t="inlineStr">
        <is>
          <t>composite_score</t>
        </is>
      </c>
      <c r="B21" t="inlineStr">
        <is>
          <t>number(0-100)</t>
        </is>
      </c>
      <c r="C21" t="inlineStr">
        <is>
          <t>derived</t>
        </is>
      </c>
      <c r="D21" t="inlineStr">
        <is>
          <t>-</t>
        </is>
      </c>
      <c r="E21" t="inlineStr">
        <is>
          <t>Weighted; see the Composite sheet.</t>
        </is>
      </c>
    </row>
    <row r="22">
      <c r="A22" t="inlineStr">
        <is>
          <t>composite_band</t>
        </is>
      </c>
      <c r="B22" t="inlineStr">
        <is>
          <t>enum</t>
        </is>
      </c>
      <c r="C22" t="inlineStr">
        <is>
          <t>derived</t>
        </is>
      </c>
      <c r="D22" t="inlineStr">
        <is>
          <t>-</t>
        </is>
      </c>
      <c r="E22" t="inlineStr">
        <is>
          <t>From the Bands sheet.</t>
        </is>
      </c>
    </row>
    <row r="24">
      <c r="A24" s="2" t="inlineStr">
        <is>
          <t>Example API payload (one measurement submission)</t>
        </is>
      </c>
    </row>
    <row r="25">
      <c r="A25" s="3" t="inlineStr">
        <is>
          <t>{"client_key":"ACME-DEMO","config_version":1,"period":{"start":"2026-01-01","end":"2026-01-31"},"measurements":[{"kpi_id":"ZB-SP-01","raw_value":36},{"kpi_id":"ZB-SP-02","raw_value":33},{"kpi_id":"ZB-AU-01","raw_value":34}],"dimension_weights":{"Speed":25,"Effort":20,"Automation":20,"Duplication":15,"Friction":20}}</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2026-10-10T18:42:55Z</dcterms:created>
  <dcterms:modified xmlns:dcterms="http://purl.org/dc/terms/" xmlns:xsi="http://www.w3.org/2001/XMLSchema-instance" xsi:type="dcterms:W3CDTF">2026-10-10T18:42:55Z</dcterms:modified>
</cp:coreProperties>
</file>